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vakkary.sharepoint.com/sites/Leaderravakka/Shared Documents/CAP/HANKKEET LUOTSI/Hankehakemusohjeita asiakkaille/Hanketukiohjeita/"/>
    </mc:Choice>
  </mc:AlternateContent>
  <xr:revisionPtr revIDLastSave="130" documentId="8_{C118AC34-DF68-4853-BE43-8E20634108B5}" xr6:coauthVersionLast="47" xr6:coauthVersionMax="47" xr10:uidLastSave="{BE8EA7A3-0DEF-41DF-8E31-FDD5AAB8482C}"/>
  <bookViews>
    <workbookView xWindow="-120" yWindow="-120" windowWidth="25440" windowHeight="15270" xr2:uid="{A48F187E-5340-4F8E-956D-80E305B044C0}"/>
  </bookViews>
  <sheets>
    <sheet name="Etusivu" sheetId="5" r:id="rId1"/>
    <sheet name="Investointi" sheetId="1" r:id="rId2"/>
    <sheet name="Kehittäminen fl19 %" sheetId="3" r:id="rId3"/>
    <sheet name="PIENHANKE KEHITTÄMINEN" sheetId="2" r:id="rId4"/>
    <sheet name="Julkinen hakijaKehittäminen" sheetId="4" r:id="rId5"/>
    <sheet name="JulkinenInvestointi" sheetId="7" r:id="rId6"/>
    <sheet name="Taul1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B33" i="7"/>
  <c r="B31" i="7"/>
  <c r="B21" i="7"/>
  <c r="B24" i="7"/>
  <c r="E5" i="7"/>
  <c r="E6" i="7"/>
  <c r="E8" i="7"/>
  <c r="E9" i="7"/>
  <c r="E10" i="7"/>
  <c r="E11" i="7"/>
  <c r="E12" i="7"/>
  <c r="E7" i="7"/>
  <c r="H12" i="7"/>
  <c r="H11" i="7"/>
  <c r="H10" i="7"/>
  <c r="H9" i="7"/>
  <c r="H8" i="7"/>
  <c r="H7" i="7"/>
  <c r="H6" i="7"/>
  <c r="H5" i="7"/>
  <c r="B44" i="4"/>
  <c r="B45" i="4"/>
  <c r="B47" i="4"/>
  <c r="B49" i="4"/>
  <c r="B7" i="2"/>
  <c r="B31" i="2" s="1"/>
  <c r="C44" i="2"/>
  <c r="B35" i="2"/>
  <c r="B25" i="2"/>
  <c r="B46" i="2" s="1"/>
  <c r="B18" i="2"/>
  <c r="B34" i="2" s="1"/>
  <c r="B13" i="2"/>
  <c r="B33" i="2" s="1"/>
  <c r="E13" i="7" l="1"/>
  <c r="H13" i="7"/>
  <c r="B20" i="7" s="1"/>
  <c r="B11" i="2"/>
  <c r="B32" i="2" s="1"/>
  <c r="B37" i="2" s="1"/>
  <c r="B27" i="2"/>
  <c r="B14" i="7" l="1"/>
  <c r="B18" i="7" s="1"/>
  <c r="B36" i="2"/>
  <c r="B44" i="2" l="1"/>
  <c r="B45" i="2" s="1"/>
  <c r="B43" i="2"/>
  <c r="B47" i="2" l="1"/>
  <c r="B42" i="2"/>
  <c r="B41" i="2"/>
  <c r="B40" i="2"/>
  <c r="B32" i="3" l="1"/>
  <c r="B8" i="3"/>
  <c r="C51" i="3" l="1"/>
  <c r="B51" i="3"/>
  <c r="C49" i="3"/>
  <c r="B40" i="3"/>
  <c r="B22" i="3"/>
  <c r="B39" i="3" s="1"/>
  <c r="B13" i="3"/>
  <c r="B37" i="3" s="1"/>
  <c r="B7" i="3"/>
  <c r="B35" i="3" s="1"/>
  <c r="H7" i="1"/>
  <c r="H8" i="1"/>
  <c r="H9" i="1"/>
  <c r="H10" i="1"/>
  <c r="H11" i="1"/>
  <c r="H12" i="1"/>
  <c r="I16" i="1"/>
  <c r="I17" i="1"/>
  <c r="I18" i="1"/>
  <c r="I15" i="1"/>
  <c r="C19" i="1"/>
  <c r="E18" i="1"/>
  <c r="H5" i="1"/>
  <c r="H6" i="1"/>
  <c r="B11" i="3" l="1"/>
  <c r="B36" i="3" s="1"/>
  <c r="H19" i="1"/>
  <c r="B28" i="1" s="1"/>
  <c r="E5" i="1"/>
  <c r="B20" i="3" l="1"/>
  <c r="B38" i="3" s="1"/>
  <c r="B42" i="3" s="1"/>
  <c r="I19" i="1"/>
  <c r="B26" i="1" s="1"/>
  <c r="E19" i="1"/>
  <c r="B20" i="1" s="1"/>
  <c r="B41" i="3" l="1"/>
  <c r="B49" i="3" s="1"/>
  <c r="B50" i="3" s="1"/>
  <c r="B48" i="3"/>
  <c r="B22" i="1"/>
  <c r="B25" i="1" s="1"/>
  <c r="B40" i="1"/>
  <c r="B52" i="3" l="1"/>
  <c r="B47" i="3"/>
  <c r="B46" i="3"/>
  <c r="B45" i="3"/>
  <c r="B27" i="1"/>
  <c r="B29" i="1" s="1"/>
  <c r="B37" i="1" l="1"/>
  <c r="B33" i="1" s="1"/>
  <c r="B35" i="1" l="1"/>
  <c r="B34" i="1"/>
  <c r="B32" i="1"/>
  <c r="B38" i="1"/>
  <c r="B41" i="1" s="1"/>
  <c r="B39" i="1"/>
  <c r="E40" i="1" l="1"/>
  <c r="B19" i="7" l="1"/>
  <c r="B30" i="7" l="1"/>
  <c r="B29" i="7"/>
  <c r="B27" i="7" l="1"/>
  <c r="B25" i="7" l="1"/>
  <c r="B26" i="7"/>
</calcChain>
</file>

<file path=xl/sharedStrings.xml><?xml version="1.0" encoding="utf-8"?>
<sst xmlns="http://schemas.openxmlformats.org/spreadsheetml/2006/main" count="245" uniqueCount="154">
  <si>
    <t>Rakentaminen</t>
  </si>
  <si>
    <t>Kone- ja laitehankinnat</t>
  </si>
  <si>
    <t>Hankinta, työ</t>
  </si>
  <si>
    <t>Yksikkö</t>
  </si>
  <si>
    <t xml:space="preserve">  </t>
  </si>
  <si>
    <t>Rakentamisen kulut yhteensä</t>
  </si>
  <si>
    <t>Kulut yhteensä</t>
  </si>
  <si>
    <t xml:space="preserve">Kustannusarvio </t>
  </si>
  <si>
    <t>Rahoitussuunnitelma</t>
  </si>
  <si>
    <t>Kuntaraha Ravakalta 20%</t>
  </si>
  <si>
    <t>Julkinen rahoitus,haettava avustus</t>
  </si>
  <si>
    <t>Yksityinen rahoitus</t>
  </si>
  <si>
    <t>rahallinen osuus</t>
  </si>
  <si>
    <t>talkootyö</t>
  </si>
  <si>
    <t>Kokonaisrahoitus</t>
  </si>
  <si>
    <t xml:space="preserve">   EU 43%</t>
  </si>
  <si>
    <t xml:space="preserve">   valtio 37%</t>
  </si>
  <si>
    <t>.</t>
  </si>
  <si>
    <t>Talkootyö
ajankohta</t>
  </si>
  <si>
    <t>Talkootyön 
määrä tunteina</t>
  </si>
  <si>
    <t>Talkootyön
arvo, yht.</t>
  </si>
  <si>
    <t>Rakentamisen 
Hinta yhteensä</t>
  </si>
  <si>
    <t>Laitehankinnat Hinta yhteensä</t>
  </si>
  <si>
    <t xml:space="preserve">    Rakentamisen rahalliset kulut</t>
  </si>
  <si>
    <t xml:space="preserve">    Talkoot yhteensä</t>
  </si>
  <si>
    <t>Talkootyön osuus yksityisrahasta</t>
  </si>
  <si>
    <t>TALKOO, Vastikkeeton työ
tehtävä työ eriteltynä</t>
  </si>
  <si>
    <t>Yksikköhinta
sis. ALV 25 %</t>
  </si>
  <si>
    <t>Euroa / h
henkilö 20,- , konetyö 40,-</t>
  </si>
  <si>
    <t>Tukikelpoiset kustannukset</t>
  </si>
  <si>
    <t xml:space="preserve">ELY-keskus (EU+valtio) </t>
  </si>
  <si>
    <t>Kokonaiskustannukset</t>
  </si>
  <si>
    <t>Hankkeen nimi</t>
  </si>
  <si>
    <t>Kustannuslaskelmapohja rakentaminen</t>
  </si>
  <si>
    <t>HUOM. Kehittämishankkeet toinen välilehti</t>
  </si>
  <si>
    <t>Hankkeen toteutusaika:</t>
  </si>
  <si>
    <t>Kaikki kulujen perusteet löydyttävä hankesuunnitelmasta</t>
  </si>
  <si>
    <t xml:space="preserve">Kustannukset </t>
  </si>
  <si>
    <t>Kaikki kulut yksilöitävä joko tässä tai hankesuunnitelmassa</t>
  </si>
  <si>
    <r>
      <t xml:space="preserve">Selitykset </t>
    </r>
    <r>
      <rPr>
        <b/>
        <sz val="12"/>
        <rFont val="Arial"/>
        <family val="2"/>
      </rPr>
      <t>esimerkkejä</t>
    </r>
    <r>
      <rPr>
        <sz val="12"/>
        <rFont val="Arial"/>
        <family val="2"/>
      </rPr>
      <t>, nämä voi poistaa</t>
    </r>
  </si>
  <si>
    <t>Palkkakustannukset ja palkkiot</t>
  </si>
  <si>
    <t>Palkkakulut bruttopalkka ilman sivukuluja, eriteltävä mistä kulu muodostuu kk palkka tai tuntipalkka</t>
  </si>
  <si>
    <t>Palkkojen laskennallinen osuus 39 %</t>
  </si>
  <si>
    <t>Laskee automaattisesti palkkojen sivukulut ja loma-ajan palkan ja lomarahan</t>
  </si>
  <si>
    <t>Ostopalvelut</t>
  </si>
  <si>
    <t>Ostopalvelut eli joltain yritykseltä tai toiminimeltä ostettava työ</t>
  </si>
  <si>
    <t>Maksetut somemainokset, lehti-ilmoitukset</t>
  </si>
  <si>
    <t>Kokeilut</t>
  </si>
  <si>
    <t xml:space="preserve">Kirjanpito hankkeen osalta </t>
  </si>
  <si>
    <t>Esiintyjät, puhujat, konsultit, taittotyö…</t>
  </si>
  <si>
    <t>Laskennalliset yleiskustannukset eli
Välilliset kulut Flat rate  19 % palkoista, palkkojen laskennallisesta osuudesta ja ostopalveluista</t>
  </si>
  <si>
    <t xml:space="preserve">Matkakulut, ostopalveluhenkilön ja muut, tilaisuuksien materiaalit, tarjoilut, vapaaehtoisten matkakulut myös hanketyöntekijän opintomatkat  </t>
  </si>
  <si>
    <t>Muut välittömat kulut</t>
  </si>
  <si>
    <t>TALKOOT</t>
  </si>
  <si>
    <t>Arvio ja selvitys tehtävästä talkoosta täytetään myös erilliselle lomakkeelle</t>
  </si>
  <si>
    <t>KAIKKI YHTEENSÄ</t>
  </si>
  <si>
    <t>Kustannusarvio siirretään tiedot Hyrrään</t>
  </si>
  <si>
    <t>Palkkauskulut</t>
  </si>
  <si>
    <t>Flat Rate 19 % (Palkat ja ostopalvelut)</t>
  </si>
  <si>
    <t>Muut kustannukset</t>
  </si>
  <si>
    <t>Talkoot</t>
  </si>
  <si>
    <t>RAHOITETTAVAT NETTOMENOT</t>
  </si>
  <si>
    <t>Rahalliset kulut ilman talkoita</t>
  </si>
  <si>
    <t>Tukiprosentti täytä</t>
  </si>
  <si>
    <t>Tuki, älä muuta näitä</t>
  </si>
  <si>
    <t xml:space="preserve">       ELY-keskus (EU+) 43</t>
  </si>
  <si>
    <t>43</t>
  </si>
  <si>
    <t xml:space="preserve">                       valtio 37 %</t>
  </si>
  <si>
    <t>37</t>
  </si>
  <si>
    <t>kunnat 20 %</t>
  </si>
  <si>
    <t>Julkinen rahoitus yhteensä eli 
haettava tuki</t>
  </si>
  <si>
    <t>Yksityinen rahoitus yhteensä</t>
  </si>
  <si>
    <t xml:space="preserve">      omaraha</t>
  </si>
  <si>
    <t xml:space="preserve">      talkootyö </t>
  </si>
  <si>
    <t>Selitykset esimerkkejä, nämä voi poistaa</t>
  </si>
  <si>
    <t xml:space="preserve">Hankkeen nimi: </t>
  </si>
  <si>
    <t>Kirjanpito hankkeen osalta jos tilitoimisto</t>
  </si>
  <si>
    <t>Kaikki tässä esitetyt esimerkkejä</t>
  </si>
  <si>
    <t>KEHITTÄMISHANKE FLATRATE 19 %</t>
  </si>
  <si>
    <t>TÄYTÄ VAIN KELTAISIIN RUUTUIHIN summat ja tarkemmat selostukset valkoisiin ruutuihin</t>
  </si>
  <si>
    <t>Jos verokortilla palkataan nimike tähän</t>
  </si>
  <si>
    <t>Jos palkkioita maksetaa, täytä tähän</t>
  </si>
  <si>
    <t>Loma-ajan palkka ja lomaraha jätetään pois palkkakuluista, sisältyvät 39 % palkkojen laskennallinen osuus</t>
  </si>
  <si>
    <t>Projektityöntekijä XX h / kk * XX kk * 1XX €/h (koko hankkeen ajalta 250 h)  TAI ESIM. KK PALKKA osa-aikaisena</t>
  </si>
  <si>
    <t>Mitä kanavia käytetään miten paljon á hinnat, esim. lehti-ilmoitus voi olla satasia, video ostopalveluna 1500 € jne</t>
  </si>
  <si>
    <t>Asiantuntija 100 t x 26,- (ellei ole palkattu hankkeeseen), esim. esiintyjät, konsultit, asiantuntijat..</t>
  </si>
  <si>
    <t>Kaikki ostopalvelut löydyttävä hankesuunnitelmasta ja eriteltävä yksikkökustannukset</t>
  </si>
  <si>
    <t>esim. valotaulumarkkinointi, infotaulun testaus, jonkin toimintatavan testaus jne</t>
  </si>
  <si>
    <t xml:space="preserve"> tieto mistä hinta saatu tai mihin hinta perustuu</t>
  </si>
  <si>
    <t>Tieto ostettavasta asiasta, jos kokeilu, mitä kokeillaan</t>
  </si>
  <si>
    <t>Esimerkki ihmistyöstä a' 20 €</t>
  </si>
  <si>
    <t>Esimerkki konetyöstä a'40 €</t>
  </si>
  <si>
    <t>talkoolomakkeella tarkempi erittely työlajeista ja -tunneista</t>
  </si>
  <si>
    <t>Esim. jos esite ostetaan taittotyönä --&gt; ostopalvelu, jos esitteen materiaalit on tehty hankkeessa ja painatus vain tilataan--&gt; muut välittömät kulut</t>
  </si>
  <si>
    <t>Tuki, älä muuta näitä, tukiprosentin saat hankeasiantuntijaltasi</t>
  </si>
  <si>
    <t>TÄYTÄ VAIN KELTAISIIN RUUTUIHIN summat ja tarkemmat selostukset valkoisiin ruutuihin, poista turhat, lisää rivejä tarvittaessa</t>
  </si>
  <si>
    <t>KEHITTÄMISHANKE</t>
  </si>
  <si>
    <t>Hanke:</t>
  </si>
  <si>
    <t>Vuosi</t>
  </si>
  <si>
    <t>musiikki</t>
  </si>
  <si>
    <t>Vuokrat (tilaisuudet)</t>
  </si>
  <si>
    <t>Viestintäkulut, somemarkkinointi, lehti-ilmoitukset</t>
  </si>
  <si>
    <t>Mitä kanavia käytetään miten paljon á hinnat</t>
  </si>
  <si>
    <t>Esitteet painatukset 1000 kpl kartta MAP</t>
  </si>
  <si>
    <t>Kyltit ja A-standit</t>
  </si>
  <si>
    <t>järjestettävä tutustumismatka tms.</t>
  </si>
  <si>
    <t>Talkoot 20,-/h + konetyö 40,-/h</t>
  </si>
  <si>
    <t>40*20 h</t>
  </si>
  <si>
    <t xml:space="preserve">Talkoiden määrä omarahoituksesta </t>
  </si>
  <si>
    <t>nimike</t>
  </si>
  <si>
    <t>perustelu laskentatavasta</t>
  </si>
  <si>
    <t>Ostopalvelut eli joltain yritykseltä tai toiminimeltä ostettava työ, keneltä?</t>
  </si>
  <si>
    <t>Minkä vuokra, mistän hankitaan?</t>
  </si>
  <si>
    <t>Tiedetäänkö jo mistä hankitaan?</t>
  </si>
  <si>
    <t>JULKINEN HAKIJA</t>
  </si>
  <si>
    <t xml:space="preserve">Hanke: </t>
  </si>
  <si>
    <t>Hankeaika 1.8.2026 - 31.12.2025</t>
  </si>
  <si>
    <t>Yhteensä</t>
  </si>
  <si>
    <t>Palkkakustannukset yht.</t>
  </si>
  <si>
    <t>projektityöntekijä</t>
  </si>
  <si>
    <t>Tässä esim. 2800 x 60%x16 kk=25920 € (elokuusta2026- 31.12.2027)</t>
  </si>
  <si>
    <t>Palkkojen lasennallinen osuus 39 %</t>
  </si>
  <si>
    <t>Mitä kanavia käytetään miten paljon á hinnat (esim. videoiden hankinta)</t>
  </si>
  <si>
    <t>Opintomatkat</t>
  </si>
  <si>
    <t>Hankkeessa järjestetään  
2 opintomatkaa 2 x 1500  yht.7800 € (esimerkki)</t>
  </si>
  <si>
    <t>Asiantuntijat työpajoihin</t>
  </si>
  <si>
    <t>Esimerkiksi osallistavan työpajan pohjalta asiantuntijahankinta tms</t>
  </si>
  <si>
    <t>Esiintyjä</t>
  </si>
  <si>
    <t>Nuorten tapahtuma, esimerkiksi (tarkempi kulun synty tasi mihin hinta pohjautuu pitää olla, hinnat esimerkkejä)</t>
  </si>
  <si>
    <t>Tilaisuuksien vuokrat</t>
  </si>
  <si>
    <t>(tilavuokrat)</t>
  </si>
  <si>
    <t>Erilaiset kokeilut</t>
  </si>
  <si>
    <t>2000</t>
  </si>
  <si>
    <t>(esim. viestintäinfotaulut tai jotain muuta ostopalveluna)</t>
  </si>
  <si>
    <t>Flat Rate 19 % (palkoista ja ostopalveluista)</t>
  </si>
  <si>
    <t>FlatRatesta katetaan matkakulut, tarjoilut, työvälineet,
työtila</t>
  </si>
  <si>
    <t>Julkinen tuki
sis. Kunnan omaraha</t>
  </si>
  <si>
    <t>Kysy Rahoituksen prosenteista hankeneuvojalta, koska ne ovat tapauskohtaisia</t>
  </si>
  <si>
    <t xml:space="preserve">       ELY-keskus (EU) 43 %</t>
  </si>
  <si>
    <t>Leader-tuki</t>
  </si>
  <si>
    <t>Muu julkinen tuki 20 % hakijalta/kunnalta</t>
  </si>
  <si>
    <t>Kunnan omaraha</t>
  </si>
  <si>
    <r>
      <t>Kun hankkeelle laaditaan kustannusarviota, hankkeen sisältö on oltava tiedossa. </t>
    </r>
    <r>
      <rPr>
        <b/>
        <sz val="13"/>
        <color rgb="FF121212"/>
        <rFont val="Arial"/>
        <family val="2"/>
      </rPr>
      <t>Kustannusarvion pitää perustua hankesuunnitelmassa esitettyihin toimenpiteisiin.</t>
    </r>
    <r>
      <rPr>
        <sz val="13"/>
        <color rgb="FF121212"/>
        <rFont val="Arial"/>
        <family val="2"/>
      </rPr>
      <t xml:space="preserve"> Kustannuksia voi syntyä hankkeen aikana ainoastaan niille kustannuspaikoille, jotka on mainittu kustannusarviossa. Kustannusarviossa onkin eriteltävä kaikki hankinnat, tarvikkeet, toimenpiteet ja muut kustannukset, joita hankkeessa syntyy. </t>
    </r>
  </si>
  <si>
    <t>Jos tarvitset apua, otathan yhteyttä Ravakkaan!</t>
  </si>
  <si>
    <t>Kokonaisjulkinen</t>
  </si>
  <si>
    <t xml:space="preserve">       ELY-keskus valtio 37 %</t>
  </si>
  <si>
    <t xml:space="preserve">      Ravakan kautta tuleva kuntaraha 0 %</t>
  </si>
  <si>
    <t>Ykityinen rahoitus jotain muuta kuin julkista eli kunnan tai oppilaitoksen osuus ei ole yksityistä rahaa (esim. perintövarat)</t>
  </si>
  <si>
    <t xml:space="preserve">   valtio 27%</t>
  </si>
  <si>
    <t>Kuntaraha Ravakalta 0%</t>
  </si>
  <si>
    <t>Yksityinen raha</t>
  </si>
  <si>
    <t>jos yksityistä rahaa, kuten perintövaroja, ota yhteys ravakkaan</t>
  </si>
  <si>
    <t>max 8000´€ pienhankkeessa</t>
  </si>
  <si>
    <t>Eri hankemuotojen pohjat välilehdillä HUOM TALLENNA EXCEL MUODOSSA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</si>
</sst>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indexed="55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sz val="13"/>
      <color rgb="FF121212"/>
      <name val="Arial"/>
      <family val="2"/>
    </font>
    <font>
      <b/>
      <sz val="13"/>
      <color rgb="FF1212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6E7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79FFB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67">
    <xf numFmtId="0" fontId="0" fillId="0" borderId="0" xfId="0"/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4" borderId="0" xfId="0" applyFill="1"/>
    <xf numFmtId="164" fontId="0" fillId="3" borderId="0" xfId="1" applyNumberFormat="1" applyFont="1" applyFill="1"/>
    <xf numFmtId="164" fontId="2" fillId="4" borderId="2" xfId="1" applyNumberFormat="1" applyFont="1" applyFill="1" applyBorder="1"/>
    <xf numFmtId="0" fontId="2" fillId="0" borderId="1" xfId="0" applyFont="1" applyBorder="1" applyAlignment="1">
      <alignment wrapText="1"/>
    </xf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164" fontId="2" fillId="0" borderId="0" xfId="0" applyNumberFormat="1" applyFont="1"/>
    <xf numFmtId="0" fontId="0" fillId="0" borderId="0" xfId="0" applyAlignment="1">
      <alignment wrapText="1"/>
    </xf>
    <xf numFmtId="4" fontId="0" fillId="0" borderId="3" xfId="0" applyNumberForma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164" fontId="0" fillId="0" borderId="0" xfId="1" applyNumberFormat="1" applyFont="1" applyBorder="1"/>
    <xf numFmtId="164" fontId="0" fillId="2" borderId="11" xfId="1" applyNumberFormat="1" applyFont="1" applyFill="1" applyBorder="1"/>
    <xf numFmtId="164" fontId="2" fillId="4" borderId="13" xfId="1" applyNumberFormat="1" applyFont="1" applyFill="1" applyBorder="1"/>
    <xf numFmtId="164" fontId="2" fillId="4" borderId="14" xfId="1" applyNumberFormat="1" applyFont="1" applyFill="1" applyBorder="1"/>
    <xf numFmtId="164" fontId="0" fillId="4" borderId="11" xfId="1" applyNumberFormat="1" applyFont="1" applyFill="1" applyBorder="1"/>
    <xf numFmtId="164" fontId="2" fillId="4" borderId="12" xfId="1" applyNumberFormat="1" applyFont="1" applyFill="1" applyBorder="1"/>
    <xf numFmtId="4" fontId="5" fillId="4" borderId="4" xfId="0" applyNumberFormat="1" applyFont="1" applyFill="1" applyBorder="1"/>
    <xf numFmtId="0" fontId="0" fillId="5" borderId="0" xfId="0" applyFill="1" applyAlignment="1">
      <alignment horizontal="right"/>
    </xf>
    <xf numFmtId="0" fontId="0" fillId="5" borderId="0" xfId="0" applyFill="1"/>
    <xf numFmtId="4" fontId="0" fillId="5" borderId="3" xfId="0" applyNumberFormat="1" applyFill="1" applyBorder="1"/>
    <xf numFmtId="164" fontId="0" fillId="5" borderId="3" xfId="0" applyNumberFormat="1" applyFill="1" applyBorder="1"/>
    <xf numFmtId="4" fontId="4" fillId="0" borderId="3" xfId="0" applyNumberFormat="1" applyFont="1" applyBorder="1"/>
    <xf numFmtId="0" fontId="2" fillId="7" borderId="0" xfId="0" applyFont="1" applyFill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3" applyFont="1" applyBorder="1"/>
    <xf numFmtId="43" fontId="0" fillId="0" borderId="0" xfId="3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3" borderId="16" xfId="0" applyFont="1" applyFill="1" applyBorder="1" applyAlignment="1">
      <alignment wrapText="1"/>
    </xf>
    <xf numFmtId="0" fontId="2" fillId="3" borderId="17" xfId="0" applyFont="1" applyFill="1" applyBorder="1" applyAlignment="1">
      <alignment wrapText="1"/>
    </xf>
    <xf numFmtId="164" fontId="2" fillId="3" borderId="18" xfId="1" applyNumberFormat="1" applyFont="1" applyFill="1" applyBorder="1"/>
    <xf numFmtId="164" fontId="2" fillId="3" borderId="16" xfId="1" applyNumberFormat="1" applyFont="1" applyFill="1" applyBorder="1"/>
    <xf numFmtId="164" fontId="2" fillId="3" borderId="17" xfId="1" applyNumberFormat="1" applyFont="1" applyFill="1" applyBorder="1"/>
    <xf numFmtId="0" fontId="2" fillId="3" borderId="18" xfId="0" applyFont="1" applyFill="1" applyBorder="1" applyAlignment="1">
      <alignment wrapText="1"/>
    </xf>
    <xf numFmtId="164" fontId="0" fillId="0" borderId="0" xfId="1" applyNumberFormat="1" applyFont="1" applyFill="1"/>
    <xf numFmtId="164" fontId="0" fillId="0" borderId="1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/>
    <xf numFmtId="49" fontId="0" fillId="0" borderId="10" xfId="1" applyNumberFormat="1" applyFont="1" applyFill="1" applyBorder="1" applyAlignment="1">
      <alignment horizontal="center" vertical="center"/>
    </xf>
    <xf numFmtId="164" fontId="0" fillId="0" borderId="10" xfId="1" applyNumberFormat="1" applyFont="1" applyFill="1" applyBorder="1"/>
    <xf numFmtId="164" fontId="0" fillId="3" borderId="3" xfId="0" applyNumberFormat="1" applyFill="1" applyBorder="1"/>
    <xf numFmtId="164" fontId="0" fillId="4" borderId="20" xfId="0" applyNumberFormat="1" applyFill="1" applyBorder="1"/>
    <xf numFmtId="0" fontId="2" fillId="8" borderId="0" xfId="0" applyFont="1" applyFill="1"/>
    <xf numFmtId="0" fontId="2" fillId="9" borderId="0" xfId="0" applyFont="1" applyFill="1"/>
    <xf numFmtId="164" fontId="8" fillId="8" borderId="4" xfId="0" applyNumberFormat="1" applyFont="1" applyFill="1" applyBorder="1"/>
    <xf numFmtId="164" fontId="8" fillId="9" borderId="4" xfId="0" applyNumberFormat="1" applyFont="1" applyFill="1" applyBorder="1"/>
    <xf numFmtId="9" fontId="0" fillId="5" borderId="0" xfId="2" applyFont="1" applyFill="1"/>
    <xf numFmtId="4" fontId="5" fillId="0" borderId="20" xfId="0" applyNumberFormat="1" applyFont="1" applyBorder="1"/>
    <xf numFmtId="4" fontId="2" fillId="6" borderId="4" xfId="0" applyNumberFormat="1" applyFont="1" applyFill="1" applyBorder="1"/>
    <xf numFmtId="9" fontId="4" fillId="10" borderId="15" xfId="0" applyNumberFormat="1" applyFont="1" applyFill="1" applyBorder="1" applyAlignment="1">
      <alignment horizontal="center"/>
    </xf>
    <xf numFmtId="0" fontId="2" fillId="0" borderId="8" xfId="0" applyFont="1" applyBorder="1"/>
    <xf numFmtId="0" fontId="0" fillId="7" borderId="1" xfId="0" applyFill="1" applyBorder="1" applyAlignment="1">
      <alignment wrapText="1"/>
    </xf>
    <xf numFmtId="0" fontId="9" fillId="0" borderId="0" xfId="0" applyFont="1"/>
    <xf numFmtId="0" fontId="8" fillId="0" borderId="0" xfId="0" applyFont="1"/>
    <xf numFmtId="164" fontId="8" fillId="4" borderId="14" xfId="1" applyNumberFormat="1" applyFont="1" applyFill="1" applyBorder="1"/>
    <xf numFmtId="0" fontId="2" fillId="4" borderId="21" xfId="0" applyFont="1" applyFill="1" applyBorder="1" applyAlignment="1">
      <alignment horizontal="center"/>
    </xf>
    <xf numFmtId="0" fontId="8" fillId="6" borderId="5" xfId="0" applyFont="1" applyFill="1" applyBorder="1"/>
    <xf numFmtId="164" fontId="9" fillId="6" borderId="7" xfId="0" applyNumberFormat="1" applyFont="1" applyFill="1" applyBorder="1"/>
    <xf numFmtId="0" fontId="8" fillId="6" borderId="10" xfId="0" applyFont="1" applyFill="1" applyBorder="1" applyAlignment="1">
      <alignment wrapText="1"/>
    </xf>
    <xf numFmtId="0" fontId="8" fillId="6" borderId="22" xfId="0" applyFont="1" applyFill="1" applyBorder="1"/>
    <xf numFmtId="164" fontId="9" fillId="6" borderId="23" xfId="0" applyNumberFormat="1" applyFont="1" applyFill="1" applyBorder="1"/>
    <xf numFmtId="0" fontId="10" fillId="0" borderId="0" xfId="0" applyFont="1"/>
    <xf numFmtId="164" fontId="9" fillId="6" borderId="9" xfId="0" applyNumberFormat="1" applyFont="1" applyFill="1" applyBorder="1"/>
    <xf numFmtId="49" fontId="12" fillId="0" borderId="0" xfId="0" applyNumberFormat="1" applyFont="1" applyAlignment="1">
      <alignment horizontal="left"/>
    </xf>
    <xf numFmtId="49" fontId="13" fillId="0" borderId="0" xfId="0" applyNumberFormat="1" applyFont="1"/>
    <xf numFmtId="1" fontId="13" fillId="0" borderId="0" xfId="0" applyNumberFormat="1" applyFont="1" applyAlignment="1">
      <alignment wrapText="1"/>
    </xf>
    <xf numFmtId="49" fontId="5" fillId="0" borderId="0" xfId="0" applyNumberFormat="1" applyFont="1"/>
    <xf numFmtId="1" fontId="0" fillId="0" borderId="0" xfId="0" applyNumberFormat="1"/>
    <xf numFmtId="49" fontId="14" fillId="6" borderId="0" xfId="0" applyNumberFormat="1" applyFont="1" applyFill="1" applyAlignment="1">
      <alignment horizontal="left"/>
    </xf>
    <xf numFmtId="49" fontId="13" fillId="5" borderId="3" xfId="0" applyNumberFormat="1" applyFont="1" applyFill="1" applyBorder="1"/>
    <xf numFmtId="43" fontId="13" fillId="5" borderId="3" xfId="3" applyFont="1" applyFill="1" applyBorder="1"/>
    <xf numFmtId="49" fontId="5" fillId="0" borderId="0" xfId="0" applyNumberFormat="1" applyFont="1" applyAlignment="1">
      <alignment horizontal="left"/>
    </xf>
    <xf numFmtId="49" fontId="4" fillId="0" borderId="3" xfId="0" applyNumberFormat="1" applyFont="1" applyBorder="1"/>
    <xf numFmtId="43" fontId="4" fillId="11" borderId="3" xfId="3" applyFont="1" applyFill="1" applyBorder="1"/>
    <xf numFmtId="49" fontId="0" fillId="0" borderId="0" xfId="0" applyNumberFormat="1" applyAlignment="1">
      <alignment horizontal="left"/>
    </xf>
    <xf numFmtId="0" fontId="4" fillId="0" borderId="0" xfId="0" applyFont="1" applyAlignment="1">
      <alignment vertical="center"/>
    </xf>
    <xf numFmtId="49" fontId="15" fillId="12" borderId="0" xfId="0" applyNumberFormat="1" applyFont="1" applyFill="1"/>
    <xf numFmtId="43" fontId="13" fillId="12" borderId="3" xfId="3" applyFont="1" applyFill="1" applyBorder="1"/>
    <xf numFmtId="49" fontId="0" fillId="12" borderId="0" xfId="0" applyNumberFormat="1" applyFill="1" applyAlignment="1">
      <alignment horizontal="left"/>
    </xf>
    <xf numFmtId="49" fontId="15" fillId="0" borderId="0" xfId="0" applyNumberFormat="1" applyFont="1"/>
    <xf numFmtId="43" fontId="15" fillId="0" borderId="0" xfId="3" applyFont="1" applyFill="1"/>
    <xf numFmtId="49" fontId="4" fillId="0" borderId="0" xfId="0" applyNumberFormat="1" applyFont="1" applyAlignment="1">
      <alignment horizontal="left"/>
    </xf>
    <xf numFmtId="43" fontId="0" fillId="11" borderId="3" xfId="3" applyFont="1" applyFill="1" applyBorder="1"/>
    <xf numFmtId="49" fontId="16" fillId="0" borderId="3" xfId="0" applyNumberFormat="1" applyFont="1" applyBorder="1"/>
    <xf numFmtId="43" fontId="17" fillId="11" borderId="3" xfId="3" applyFont="1" applyFill="1" applyBorder="1"/>
    <xf numFmtId="49" fontId="5" fillId="13" borderId="3" xfId="0" applyNumberFormat="1" applyFont="1" applyFill="1" applyBorder="1" applyAlignment="1">
      <alignment wrapText="1"/>
    </xf>
    <xf numFmtId="43" fontId="13" fillId="13" borderId="3" xfId="3" applyFont="1" applyFill="1" applyBorder="1"/>
    <xf numFmtId="49" fontId="4" fillId="0" borderId="3" xfId="4" applyNumberFormat="1" applyBorder="1" applyAlignment="1">
      <alignment wrapText="1"/>
    </xf>
    <xf numFmtId="49" fontId="4" fillId="0" borderId="0" xfId="4" applyNumberFormat="1"/>
    <xf numFmtId="6" fontId="0" fillId="11" borderId="3" xfId="3" applyNumberFormat="1" applyFont="1" applyFill="1" applyBorder="1"/>
    <xf numFmtId="49" fontId="4" fillId="14" borderId="3" xfId="0" applyNumberFormat="1" applyFont="1" applyFill="1" applyBorder="1"/>
    <xf numFmtId="43" fontId="0" fillId="14" borderId="3" xfId="3" applyFont="1" applyFill="1" applyBorder="1"/>
    <xf numFmtId="43" fontId="15" fillId="15" borderId="3" xfId="3" applyFont="1" applyFill="1" applyBorder="1"/>
    <xf numFmtId="49" fontId="15" fillId="0" borderId="2" xfId="0" applyNumberFormat="1" applyFont="1" applyBorder="1"/>
    <xf numFmtId="43" fontId="15" fillId="0" borderId="2" xfId="3" applyFont="1" applyBorder="1"/>
    <xf numFmtId="49" fontId="0" fillId="0" borderId="0" xfId="0" applyNumberFormat="1"/>
    <xf numFmtId="3" fontId="5" fillId="0" borderId="0" xfId="0" applyNumberFormat="1" applyFont="1"/>
    <xf numFmtId="0" fontId="5" fillId="0" borderId="0" xfId="0" applyFont="1"/>
    <xf numFmtId="0" fontId="18" fillId="0" borderId="0" xfId="0" applyFont="1"/>
    <xf numFmtId="0" fontId="4" fillId="0" borderId="1" xfId="0" applyFont="1" applyBorder="1" applyAlignment="1">
      <alignment horizontal="center"/>
    </xf>
    <xf numFmtId="0" fontId="19" fillId="0" borderId="0" xfId="0" applyFont="1"/>
    <xf numFmtId="0" fontId="12" fillId="0" borderId="24" xfId="0" applyFont="1" applyBorder="1"/>
    <xf numFmtId="2" fontId="12" fillId="16" borderId="3" xfId="0" applyNumberFormat="1" applyFont="1" applyFill="1" applyBorder="1" applyAlignment="1">
      <alignment horizontal="right"/>
    </xf>
    <xf numFmtId="2" fontId="12" fillId="16" borderId="3" xfId="0" applyNumberFormat="1" applyFont="1" applyFill="1" applyBorder="1"/>
    <xf numFmtId="0" fontId="12" fillId="0" borderId="0" xfId="0" applyFont="1"/>
    <xf numFmtId="2" fontId="12" fillId="16" borderId="25" xfId="0" applyNumberFormat="1" applyFont="1" applyFill="1" applyBorder="1"/>
    <xf numFmtId="0" fontId="13" fillId="0" borderId="0" xfId="0" applyFont="1"/>
    <xf numFmtId="2" fontId="13" fillId="17" borderId="26" xfId="0" applyNumberFormat="1" applyFont="1" applyFill="1" applyBorder="1"/>
    <xf numFmtId="0" fontId="1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4" fillId="18" borderId="27" xfId="0" applyNumberFormat="1" applyFont="1" applyFill="1" applyBorder="1"/>
    <xf numFmtId="9" fontId="13" fillId="18" borderId="28" xfId="0" applyNumberFormat="1" applyFont="1" applyFill="1" applyBorder="1" applyAlignment="1">
      <alignment horizontal="center"/>
    </xf>
    <xf numFmtId="0" fontId="4" fillId="0" borderId="0" xfId="0" applyFont="1"/>
    <xf numFmtId="2" fontId="12" fillId="16" borderId="20" xfId="0" applyNumberFormat="1" applyFont="1" applyFill="1" applyBorder="1"/>
    <xf numFmtId="49" fontId="20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3" fillId="0" borderId="0" xfId="0" applyFont="1" applyAlignment="1">
      <alignment wrapText="1"/>
    </xf>
    <xf numFmtId="2" fontId="13" fillId="17" borderId="3" xfId="0" applyNumberFormat="1" applyFont="1" applyFill="1" applyBorder="1" applyAlignment="1">
      <alignment vertical="center"/>
    </xf>
    <xf numFmtId="9" fontId="4" fillId="0" borderId="0" xfId="0" applyNumberFormat="1" applyFont="1" applyAlignment="1">
      <alignment horizontal="left"/>
    </xf>
    <xf numFmtId="2" fontId="13" fillId="17" borderId="3" xfId="0" applyNumberFormat="1" applyFont="1" applyFill="1" applyBorder="1"/>
    <xf numFmtId="9" fontId="20" fillId="0" borderId="0" xfId="0" applyNumberFormat="1" applyFont="1" applyAlignment="1">
      <alignment horizontal="left"/>
    </xf>
    <xf numFmtId="2" fontId="12" fillId="17" borderId="3" xfId="0" applyNumberFormat="1" applyFont="1" applyFill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2" fontId="21" fillId="0" borderId="0" xfId="0" applyNumberFormat="1" applyFont="1" applyAlignment="1">
      <alignment horizontal="left"/>
    </xf>
    <xf numFmtId="3" fontId="0" fillId="0" borderId="0" xfId="0" applyNumberFormat="1"/>
    <xf numFmtId="49" fontId="17" fillId="0" borderId="3" xfId="0" applyNumberFormat="1" applyFont="1" applyBorder="1"/>
    <xf numFmtId="49" fontId="17" fillId="0" borderId="3" xfId="4" applyNumberFormat="1" applyFont="1" applyBorder="1"/>
    <xf numFmtId="49" fontId="22" fillId="0" borderId="0" xfId="0" applyNumberFormat="1" applyFont="1"/>
    <xf numFmtId="0" fontId="17" fillId="0" borderId="0" xfId="0" applyFont="1" applyAlignment="1">
      <alignment vertical="center"/>
    </xf>
    <xf numFmtId="49" fontId="15" fillId="19" borderId="0" xfId="0" applyNumberFormat="1" applyFont="1" applyFill="1"/>
    <xf numFmtId="43" fontId="13" fillId="19" borderId="3" xfId="3" applyFont="1" applyFill="1" applyBorder="1"/>
    <xf numFmtId="0" fontId="4" fillId="19" borderId="0" xfId="0" applyFont="1" applyFill="1" applyAlignment="1">
      <alignment vertical="center"/>
    </xf>
    <xf numFmtId="0" fontId="0" fillId="19" borderId="0" xfId="0" applyFill="1"/>
    <xf numFmtId="49" fontId="16" fillId="0" borderId="29" xfId="4" applyNumberFormat="1" applyFont="1" applyBorder="1"/>
    <xf numFmtId="49" fontId="12" fillId="0" borderId="0" xfId="0" applyNumberFormat="1" applyFont="1"/>
    <xf numFmtId="0" fontId="23" fillId="0" borderId="0" xfId="0" applyFont="1" applyAlignment="1">
      <alignment vertical="center"/>
    </xf>
    <xf numFmtId="49" fontId="4" fillId="0" borderId="0" xfId="0" applyNumberFormat="1" applyFont="1"/>
    <xf numFmtId="1" fontId="4" fillId="0" borderId="0" xfId="0" applyNumberFormat="1" applyFont="1"/>
    <xf numFmtId="49" fontId="24" fillId="0" borderId="3" xfId="0" applyNumberFormat="1" applyFont="1" applyBorder="1" applyAlignment="1">
      <alignment wrapText="1"/>
    </xf>
    <xf numFmtId="43" fontId="0" fillId="11" borderId="3" xfId="3" applyFont="1" applyFill="1" applyBorder="1" applyAlignment="1">
      <alignment horizontal="right"/>
    </xf>
    <xf numFmtId="49" fontId="0" fillId="18" borderId="0" xfId="0" applyNumberFormat="1" applyFill="1" applyAlignment="1">
      <alignment horizontal="left"/>
    </xf>
    <xf numFmtId="49" fontId="4" fillId="0" borderId="3" xfId="0" applyNumberFormat="1" applyFont="1" applyBorder="1" applyAlignment="1">
      <alignment wrapText="1"/>
    </xf>
    <xf numFmtId="43" fontId="5" fillId="20" borderId="3" xfId="3" applyFont="1" applyFill="1" applyBorder="1"/>
    <xf numFmtId="2" fontId="12" fillId="16" borderId="19" xfId="0" applyNumberFormat="1" applyFont="1" applyFill="1" applyBorder="1"/>
    <xf numFmtId="43" fontId="13" fillId="17" borderId="26" xfId="3" applyFont="1" applyFill="1" applyBorder="1"/>
    <xf numFmtId="2" fontId="4" fillId="18" borderId="27" xfId="0" applyNumberFormat="1" applyFont="1" applyFill="1" applyBorder="1" applyAlignment="1">
      <alignment wrapText="1"/>
    </xf>
    <xf numFmtId="43" fontId="13" fillId="17" borderId="3" xfId="3" applyFont="1" applyFill="1" applyBorder="1"/>
    <xf numFmtId="0" fontId="25" fillId="21" borderId="0" xfId="0" applyFont="1" applyFill="1" applyAlignment="1">
      <alignment wrapText="1"/>
    </xf>
    <xf numFmtId="49" fontId="11" fillId="0" borderId="0" xfId="0" applyNumberFormat="1" applyFont="1" applyAlignment="1">
      <alignment wrapText="1"/>
    </xf>
    <xf numFmtId="0" fontId="11" fillId="0" borderId="0" xfId="0" applyFont="1"/>
    <xf numFmtId="0" fontId="13" fillId="21" borderId="0" xfId="0" applyFont="1" applyFill="1" applyAlignment="1">
      <alignment wrapText="1"/>
    </xf>
    <xf numFmtId="2" fontId="13" fillId="21" borderId="3" xfId="0" applyNumberFormat="1" applyFont="1" applyFill="1" applyBorder="1"/>
    <xf numFmtId="0" fontId="0" fillId="0" borderId="30" xfId="0" applyBorder="1"/>
    <xf numFmtId="0" fontId="0" fillId="0" borderId="24" xfId="0" applyBorder="1"/>
    <xf numFmtId="0" fontId="0" fillId="0" borderId="31" xfId="0" applyBorder="1"/>
  </cellXfs>
  <cellStyles count="5">
    <cellStyle name="Normaali" xfId="0" builtinId="0"/>
    <cellStyle name="Normaali 2" xfId="4" xr:uid="{2839F44B-5662-4595-A644-DAD91331C299}"/>
    <cellStyle name="Pilkku" xfId="3" builtinId="3"/>
    <cellStyle name="Prosenttia" xfId="2" builtinId="5"/>
    <cellStyle name="Valuutta" xfId="1" builtinId="4"/>
  </cellStyles>
  <dxfs count="0"/>
  <tableStyles count="0" defaultTableStyle="TableStyleMedium2" defaultPivotStyle="PivotStyleLight16"/>
  <colors>
    <mruColors>
      <color rgb="FFCCFFFF"/>
      <color rgb="FFCCECFF"/>
      <color rgb="FFFFFFC5"/>
      <color rgb="FFA3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8B2E-6757-4D79-BE66-1D0BAC50B4E0}">
  <dimension ref="A1:A5"/>
  <sheetViews>
    <sheetView tabSelected="1" zoomScale="115" zoomScaleNormal="115" workbookViewId="0">
      <selection activeCell="A5" sqref="A5"/>
    </sheetView>
  </sheetViews>
  <sheetFormatPr defaultRowHeight="15" x14ac:dyDescent="0.25"/>
  <cols>
    <col min="1" max="1" width="168.140625" customWidth="1"/>
  </cols>
  <sheetData>
    <row r="1" spans="1:1" ht="210" customHeight="1" x14ac:dyDescent="0.25">
      <c r="A1" s="159" t="s">
        <v>142</v>
      </c>
    </row>
    <row r="3" spans="1:1" x14ac:dyDescent="0.25">
      <c r="A3" t="s">
        <v>143</v>
      </c>
    </row>
    <row r="5" spans="1:1" x14ac:dyDescent="0.25">
      <c r="A5" s="144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89AC-C0DD-4B7B-A6CF-523D0237042D}">
  <dimension ref="A1:P42"/>
  <sheetViews>
    <sheetView topLeftCell="A21" zoomScaleNormal="100" workbookViewId="0">
      <selection activeCell="B35" sqref="B35"/>
    </sheetView>
  </sheetViews>
  <sheetFormatPr defaultRowHeight="15" x14ac:dyDescent="0.25"/>
  <cols>
    <col min="1" max="1" width="33.28515625" customWidth="1"/>
    <col min="2" max="2" width="15.5703125" customWidth="1"/>
    <col min="3" max="3" width="10.28515625" customWidth="1"/>
    <col min="4" max="4" width="11.85546875" customWidth="1"/>
    <col min="5" max="5" width="14.28515625" bestFit="1" customWidth="1"/>
    <col min="6" max="6" width="10.7109375" customWidth="1"/>
    <col min="7" max="8" width="13.28515625" customWidth="1"/>
    <col min="9" max="9" width="16" customWidth="1"/>
    <col min="10" max="10" width="41.28515625" customWidth="1"/>
  </cols>
  <sheetData>
    <row r="1" spans="1:16" x14ac:dyDescent="0.25">
      <c r="A1" s="1" t="s">
        <v>33</v>
      </c>
    </row>
    <row r="2" spans="1:16" s="31" customFormat="1" ht="18.600000000000001" customHeight="1" thickBot="1" x14ac:dyDescent="0.3">
      <c r="A2" s="30" t="s">
        <v>34</v>
      </c>
      <c r="C2" s="32"/>
    </row>
    <row r="3" spans="1:16" ht="23.25" customHeight="1" x14ac:dyDescent="0.25">
      <c r="A3" s="29" t="s">
        <v>32</v>
      </c>
      <c r="C3" s="14" t="s">
        <v>0</v>
      </c>
      <c r="D3" s="15"/>
      <c r="E3" s="16"/>
      <c r="F3" s="14" t="s">
        <v>1</v>
      </c>
      <c r="G3" s="15"/>
      <c r="H3" s="16"/>
    </row>
    <row r="4" spans="1:16" ht="60" x14ac:dyDescent="0.25">
      <c r="A4" s="2" t="s">
        <v>2</v>
      </c>
      <c r="C4" s="60" t="s">
        <v>3</v>
      </c>
      <c r="D4" s="7" t="s">
        <v>27</v>
      </c>
      <c r="E4" s="37" t="s">
        <v>21</v>
      </c>
      <c r="F4" s="60" t="s">
        <v>3</v>
      </c>
      <c r="G4" s="7" t="s">
        <v>27</v>
      </c>
      <c r="H4" s="38" t="s">
        <v>22</v>
      </c>
      <c r="J4" s="61"/>
      <c r="K4" s="2"/>
      <c r="L4" s="2"/>
      <c r="M4" s="2"/>
      <c r="N4" s="2"/>
      <c r="O4" s="2"/>
      <c r="P4" s="2"/>
    </row>
    <row r="5" spans="1:16" ht="23.1" customHeight="1" x14ac:dyDescent="0.25">
      <c r="B5" s="3"/>
      <c r="C5" s="33"/>
      <c r="D5" s="17"/>
      <c r="E5" s="18">
        <f>C5*D5</f>
        <v>0</v>
      </c>
      <c r="F5" s="46"/>
      <c r="G5" s="47"/>
      <c r="H5" s="21">
        <f t="shared" ref="H5:H12" si="0">F5*G5</f>
        <v>0</v>
      </c>
      <c r="I5" s="45"/>
      <c r="J5" s="12"/>
    </row>
    <row r="6" spans="1:16" x14ac:dyDescent="0.25">
      <c r="B6" s="3"/>
      <c r="C6" s="33"/>
      <c r="D6" s="17"/>
      <c r="E6" s="18">
        <f t="shared" ref="E6:E12" si="1">C6*D6</f>
        <v>0</v>
      </c>
      <c r="F6" s="46"/>
      <c r="G6" s="47"/>
      <c r="H6" s="21">
        <f t="shared" si="0"/>
        <v>0</v>
      </c>
      <c r="I6" s="45"/>
      <c r="J6" s="12"/>
    </row>
    <row r="7" spans="1:16" ht="15.75" customHeight="1" x14ac:dyDescent="0.25">
      <c r="B7" s="3"/>
      <c r="C7" s="33"/>
      <c r="D7" s="17"/>
      <c r="E7" s="18">
        <f t="shared" si="1"/>
        <v>0</v>
      </c>
      <c r="F7" s="46"/>
      <c r="G7" s="47"/>
      <c r="H7" s="21">
        <f t="shared" si="0"/>
        <v>0</v>
      </c>
      <c r="I7" s="45"/>
      <c r="J7" s="12"/>
    </row>
    <row r="8" spans="1:16" x14ac:dyDescent="0.25">
      <c r="B8" s="3"/>
      <c r="C8" s="33"/>
      <c r="D8" s="17"/>
      <c r="E8" s="18">
        <f t="shared" si="1"/>
        <v>0</v>
      </c>
      <c r="F8" s="48"/>
      <c r="G8" s="47"/>
      <c r="H8" s="21">
        <f t="shared" si="0"/>
        <v>0</v>
      </c>
      <c r="I8" s="45"/>
      <c r="J8" s="12" t="s">
        <v>17</v>
      </c>
    </row>
    <row r="9" spans="1:16" x14ac:dyDescent="0.25">
      <c r="B9" s="3"/>
      <c r="C9" s="33"/>
      <c r="D9" s="17"/>
      <c r="E9" s="18">
        <f t="shared" si="1"/>
        <v>0</v>
      </c>
      <c r="F9" s="46"/>
      <c r="G9" s="47"/>
      <c r="H9" s="21">
        <f t="shared" si="0"/>
        <v>0</v>
      </c>
      <c r="I9" s="45"/>
      <c r="J9" s="12"/>
    </row>
    <row r="10" spans="1:16" x14ac:dyDescent="0.25">
      <c r="B10" s="3"/>
      <c r="C10" s="33"/>
      <c r="D10" s="17"/>
      <c r="E10" s="18">
        <f t="shared" si="1"/>
        <v>0</v>
      </c>
      <c r="F10" s="46"/>
      <c r="G10" s="47"/>
      <c r="H10" s="21">
        <f t="shared" si="0"/>
        <v>0</v>
      </c>
      <c r="I10" s="45"/>
      <c r="J10" s="12"/>
    </row>
    <row r="11" spans="1:16" x14ac:dyDescent="0.25">
      <c r="B11" s="3"/>
      <c r="C11" s="33"/>
      <c r="D11" s="17"/>
      <c r="E11" s="18">
        <f t="shared" si="1"/>
        <v>0</v>
      </c>
      <c r="F11" s="46"/>
      <c r="G11" s="47"/>
      <c r="H11" s="21">
        <f t="shared" si="0"/>
        <v>0</v>
      </c>
      <c r="I11" s="45"/>
      <c r="J11" s="12"/>
    </row>
    <row r="12" spans="1:16" ht="15.75" thickBot="1" x14ac:dyDescent="0.3">
      <c r="B12" s="3"/>
      <c r="C12" s="33"/>
      <c r="D12" s="17"/>
      <c r="E12" s="18">
        <f t="shared" si="1"/>
        <v>0</v>
      </c>
      <c r="F12" s="46"/>
      <c r="G12" s="47"/>
      <c r="H12" s="21">
        <f t="shared" si="0"/>
        <v>0</v>
      </c>
      <c r="I12" s="45"/>
      <c r="J12" s="12"/>
    </row>
    <row r="13" spans="1:16" ht="60.75" thickBot="1" x14ac:dyDescent="0.3">
      <c r="A13" s="39" t="s">
        <v>26</v>
      </c>
      <c r="B13" s="40" t="s">
        <v>18</v>
      </c>
      <c r="C13" s="40" t="s">
        <v>19</v>
      </c>
      <c r="D13" s="40" t="s">
        <v>28</v>
      </c>
      <c r="E13" s="41"/>
      <c r="F13" s="42"/>
      <c r="G13" s="43"/>
      <c r="H13" s="41"/>
      <c r="I13" s="44" t="s">
        <v>20</v>
      </c>
      <c r="J13" s="12"/>
    </row>
    <row r="14" spans="1:16" ht="18" customHeight="1" x14ac:dyDescent="0.25">
      <c r="B14" s="164"/>
      <c r="C14" s="10"/>
      <c r="D14" s="35"/>
      <c r="E14" s="18"/>
      <c r="F14" s="49"/>
      <c r="G14" s="47"/>
      <c r="H14" s="21"/>
      <c r="I14" s="5"/>
      <c r="J14" s="12"/>
    </row>
    <row r="15" spans="1:16" hidden="1" x14ac:dyDescent="0.25">
      <c r="B15" s="165"/>
      <c r="C15" s="10"/>
      <c r="D15" s="36">
        <v>20</v>
      </c>
      <c r="E15" s="18"/>
      <c r="F15" s="49"/>
      <c r="G15" s="47"/>
      <c r="H15" s="21"/>
      <c r="I15" s="5">
        <f>C15*D15</f>
        <v>0</v>
      </c>
      <c r="J15" s="12"/>
    </row>
    <row r="16" spans="1:16" hidden="1" x14ac:dyDescent="0.25">
      <c r="B16" s="165"/>
      <c r="C16" s="10"/>
      <c r="D16" s="36">
        <v>60</v>
      </c>
      <c r="E16" s="18"/>
      <c r="F16" s="49"/>
      <c r="G16" s="47"/>
      <c r="H16" s="21"/>
      <c r="I16" s="5">
        <f t="shared" ref="I16:I18" si="2">C16*D16</f>
        <v>0</v>
      </c>
      <c r="J16" s="12"/>
    </row>
    <row r="17" spans="1:10" hidden="1" x14ac:dyDescent="0.25">
      <c r="B17" s="165"/>
      <c r="C17" s="10"/>
      <c r="D17" s="36">
        <v>20</v>
      </c>
      <c r="E17" s="18"/>
      <c r="F17" s="49"/>
      <c r="G17" s="47"/>
      <c r="H17" s="21"/>
      <c r="I17" s="5">
        <f t="shared" si="2"/>
        <v>0</v>
      </c>
      <c r="J17" s="12" t="s">
        <v>4</v>
      </c>
    </row>
    <row r="18" spans="1:10" ht="19.5" customHeight="1" x14ac:dyDescent="0.25">
      <c r="B18" s="166"/>
      <c r="C18" s="10"/>
      <c r="D18" s="35"/>
      <c r="E18" s="18">
        <f t="shared" ref="E8:E18" si="3">C18*D18</f>
        <v>0</v>
      </c>
      <c r="F18" s="49"/>
      <c r="G18" s="47"/>
      <c r="H18" s="21"/>
      <c r="I18" s="5">
        <f t="shared" si="2"/>
        <v>0</v>
      </c>
      <c r="J18" s="12"/>
    </row>
    <row r="19" spans="1:10" ht="25.9" customHeight="1" thickBot="1" x14ac:dyDescent="0.3">
      <c r="A19" s="4"/>
      <c r="B19" s="65"/>
      <c r="C19" s="34">
        <f>SUM(C15:C18)</f>
        <v>0</v>
      </c>
      <c r="D19" s="19"/>
      <c r="E19" s="64">
        <f t="shared" ref="E19" si="4">SUM(E5:E18)</f>
        <v>0</v>
      </c>
      <c r="F19" s="22"/>
      <c r="G19" s="19"/>
      <c r="H19" s="20">
        <f>SUM(H5:H18)</f>
        <v>0</v>
      </c>
      <c r="I19" s="6">
        <f>SUM(I5:I18)</f>
        <v>0</v>
      </c>
    </row>
    <row r="20" spans="1:10" ht="25.15" customHeight="1" x14ac:dyDescent="0.3">
      <c r="A20" s="66" t="s">
        <v>31</v>
      </c>
      <c r="B20" s="67">
        <f>E19</f>
        <v>0</v>
      </c>
    </row>
    <row r="21" spans="1:10" s="1" customFormat="1" ht="18.75" x14ac:dyDescent="0.3">
      <c r="A21" s="68"/>
      <c r="B21" s="72"/>
      <c r="C21" s="62"/>
      <c r="D21" s="62"/>
    </row>
    <row r="22" spans="1:10" ht="19.5" thickBot="1" x14ac:dyDescent="0.35">
      <c r="A22" s="69" t="s">
        <v>29</v>
      </c>
      <c r="B22" s="70">
        <f>E19-B21</f>
        <v>0</v>
      </c>
      <c r="C22" s="62"/>
      <c r="D22" s="63"/>
    </row>
    <row r="23" spans="1:10" ht="7.9" customHeight="1" x14ac:dyDescent="0.25">
      <c r="D23" s="71"/>
    </row>
    <row r="24" spans="1:10" ht="18" x14ac:dyDescent="0.25">
      <c r="A24" s="9" t="s">
        <v>7</v>
      </c>
      <c r="D24" s="71"/>
    </row>
    <row r="25" spans="1:10" ht="15.75" x14ac:dyDescent="0.25">
      <c r="A25" s="25" t="s">
        <v>23</v>
      </c>
      <c r="B25" s="27">
        <f>B22</f>
        <v>0</v>
      </c>
      <c r="D25" s="71"/>
      <c r="F25" s="8"/>
      <c r="G25" s="8"/>
      <c r="H25" s="8"/>
    </row>
    <row r="26" spans="1:10" ht="15.75" x14ac:dyDescent="0.25">
      <c r="A26" s="3" t="s">
        <v>24</v>
      </c>
      <c r="B26" s="50">
        <f>I19</f>
        <v>0</v>
      </c>
      <c r="D26" s="71"/>
      <c r="F26" s="8"/>
      <c r="G26" s="8"/>
      <c r="H26" s="8"/>
    </row>
    <row r="27" spans="1:10" ht="18.600000000000001" customHeight="1" thickBot="1" x14ac:dyDescent="0.3">
      <c r="A27" s="52" t="s">
        <v>5</v>
      </c>
      <c r="B27" s="54">
        <f>SUM(B25:B26)</f>
        <v>0</v>
      </c>
      <c r="D27" s="63"/>
      <c r="F27" s="8"/>
      <c r="G27" s="8"/>
      <c r="H27" s="8"/>
    </row>
    <row r="28" spans="1:10" ht="15.75" thickTop="1" x14ac:dyDescent="0.25">
      <c r="A28" s="4" t="s">
        <v>1</v>
      </c>
      <c r="B28" s="51">
        <f>H19</f>
        <v>0</v>
      </c>
      <c r="F28" s="11"/>
      <c r="G28" s="11"/>
      <c r="H28" s="11"/>
    </row>
    <row r="29" spans="1:10" ht="21" customHeight="1" thickBot="1" x14ac:dyDescent="0.3">
      <c r="A29" s="53" t="s">
        <v>6</v>
      </c>
      <c r="B29" s="55">
        <f>B27+B28</f>
        <v>0</v>
      </c>
    </row>
    <row r="30" spans="1:10" ht="16.5" thickTop="1" thickBot="1" x14ac:dyDescent="0.3"/>
    <row r="31" spans="1:10" ht="18.75" thickBot="1" x14ac:dyDescent="0.3">
      <c r="A31" s="9" t="s">
        <v>8</v>
      </c>
      <c r="B31" s="59">
        <v>0.5</v>
      </c>
    </row>
    <row r="32" spans="1:10" x14ac:dyDescent="0.25">
      <c r="A32" t="s">
        <v>30</v>
      </c>
      <c r="B32" s="57">
        <f>B37*80%</f>
        <v>0</v>
      </c>
    </row>
    <row r="33" spans="1:8" x14ac:dyDescent="0.25">
      <c r="A33" t="s">
        <v>15</v>
      </c>
      <c r="B33" s="28">
        <f>43%*B37</f>
        <v>0</v>
      </c>
    </row>
    <row r="34" spans="1:8" x14ac:dyDescent="0.25">
      <c r="A34" t="s">
        <v>16</v>
      </c>
      <c r="B34" s="28">
        <f>37%*B37</f>
        <v>0</v>
      </c>
    </row>
    <row r="35" spans="1:8" x14ac:dyDescent="0.25">
      <c r="A35" t="s">
        <v>9</v>
      </c>
      <c r="B35" s="28">
        <f>B37*20%</f>
        <v>0</v>
      </c>
    </row>
    <row r="36" spans="1:8" x14ac:dyDescent="0.25">
      <c r="B36" s="13"/>
    </row>
    <row r="37" spans="1:8" ht="20.25" customHeight="1" thickBot="1" x14ac:dyDescent="0.3">
      <c r="A37" s="1" t="s">
        <v>10</v>
      </c>
      <c r="B37" s="58">
        <f>B29*B31</f>
        <v>0</v>
      </c>
    </row>
    <row r="38" spans="1:8" ht="15.75" thickTop="1" x14ac:dyDescent="0.25">
      <c r="A38" t="s">
        <v>11</v>
      </c>
      <c r="B38" s="57">
        <f>B29-B37</f>
        <v>0</v>
      </c>
    </row>
    <row r="39" spans="1:8" x14ac:dyDescent="0.25">
      <c r="A39" t="s">
        <v>12</v>
      </c>
      <c r="B39" s="13">
        <f>B29-B37-B40</f>
        <v>0</v>
      </c>
    </row>
    <row r="40" spans="1:8" x14ac:dyDescent="0.25">
      <c r="A40" s="24" t="s">
        <v>13</v>
      </c>
      <c r="B40" s="26">
        <f>B26</f>
        <v>0</v>
      </c>
      <c r="E40" s="56" t="e">
        <f>B40/B38</f>
        <v>#DIV/0!</v>
      </c>
      <c r="F40" s="25" t="s">
        <v>25</v>
      </c>
      <c r="G40" s="25"/>
      <c r="H40" s="25"/>
    </row>
    <row r="41" spans="1:8" ht="15.75" thickBot="1" x14ac:dyDescent="0.3">
      <c r="A41" s="4" t="s">
        <v>14</v>
      </c>
      <c r="B41" s="23">
        <f>B37+B38</f>
        <v>0</v>
      </c>
    </row>
    <row r="42" spans="1:8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063F-FDAE-4753-A376-1F4535341C48}">
  <dimension ref="A1:C54"/>
  <sheetViews>
    <sheetView zoomScaleNormal="100" workbookViewId="0">
      <selection activeCell="C23" sqref="C23"/>
    </sheetView>
  </sheetViews>
  <sheetFormatPr defaultRowHeight="15" x14ac:dyDescent="0.25"/>
  <cols>
    <col min="1" max="1" width="48.85546875" customWidth="1"/>
    <col min="2" max="2" width="16" customWidth="1"/>
    <col min="3" max="3" width="89.7109375" bestFit="1" customWidth="1"/>
  </cols>
  <sheetData>
    <row r="1" spans="1:3" ht="22.9" customHeight="1" x14ac:dyDescent="0.25">
      <c r="A1" s="89" t="s">
        <v>78</v>
      </c>
      <c r="B1" s="136"/>
      <c r="C1" s="84"/>
    </row>
    <row r="2" spans="1:3" ht="20.25" customHeight="1" x14ac:dyDescent="0.25">
      <c r="A2" s="139" t="s">
        <v>95</v>
      </c>
      <c r="B2" s="140"/>
      <c r="C2" s="84"/>
    </row>
    <row r="3" spans="1:3" x14ac:dyDescent="0.25">
      <c r="A3" t="s">
        <v>75</v>
      </c>
    </row>
    <row r="4" spans="1:3" ht="15" customHeight="1" x14ac:dyDescent="0.25">
      <c r="A4" s="160" t="s">
        <v>35</v>
      </c>
      <c r="B4" s="161"/>
      <c r="C4" s="73" t="s">
        <v>36</v>
      </c>
    </row>
    <row r="5" spans="1:3" s="31" customFormat="1" ht="18.600000000000001" customHeight="1" x14ac:dyDescent="0.25">
      <c r="A5" s="74"/>
      <c r="B5" s="75"/>
      <c r="C5" s="73" t="s">
        <v>38</v>
      </c>
    </row>
    <row r="6" spans="1:3" ht="23.25" customHeight="1" x14ac:dyDescent="0.25">
      <c r="A6" s="76"/>
      <c r="B6" s="77"/>
      <c r="C6" s="78" t="s">
        <v>39</v>
      </c>
    </row>
    <row r="7" spans="1:3" x14ac:dyDescent="0.25">
      <c r="A7" s="79" t="s">
        <v>40</v>
      </c>
      <c r="B7" s="80">
        <f>SUM(B8:B10)</f>
        <v>16200</v>
      </c>
      <c r="C7" s="81" t="s">
        <v>41</v>
      </c>
    </row>
    <row r="8" spans="1:3" ht="23.1" customHeight="1" x14ac:dyDescent="0.25">
      <c r="A8" s="82" t="s">
        <v>80</v>
      </c>
      <c r="B8" s="83">
        <f>2700*40%*15</f>
        <v>16200</v>
      </c>
      <c r="C8" s="81" t="s">
        <v>41</v>
      </c>
    </row>
    <row r="9" spans="1:3" x14ac:dyDescent="0.25">
      <c r="A9" s="82" t="s">
        <v>81</v>
      </c>
      <c r="B9" s="83"/>
      <c r="C9" s="84" t="s">
        <v>82</v>
      </c>
    </row>
    <row r="10" spans="1:3" ht="15.75" customHeight="1" x14ac:dyDescent="0.25">
      <c r="A10" s="82"/>
      <c r="B10" s="83"/>
      <c r="C10" s="82" t="s">
        <v>83</v>
      </c>
    </row>
    <row r="11" spans="1:3" s="144" customFormat="1" ht="15.75" x14ac:dyDescent="0.25">
      <c r="A11" s="141" t="s">
        <v>42</v>
      </c>
      <c r="B11" s="142">
        <f>B7*39%</f>
        <v>6318</v>
      </c>
      <c r="C11" s="143" t="s">
        <v>43</v>
      </c>
    </row>
    <row r="12" spans="1:3" ht="15.75" x14ac:dyDescent="0.25">
      <c r="A12" s="89"/>
      <c r="B12" s="90"/>
      <c r="C12" s="84" t="s">
        <v>77</v>
      </c>
    </row>
    <row r="13" spans="1:3" x14ac:dyDescent="0.25">
      <c r="A13" s="79" t="s">
        <v>44</v>
      </c>
      <c r="B13" s="80">
        <f>B14+B15+B16+B19+B17+B18</f>
        <v>1000</v>
      </c>
      <c r="C13" s="81" t="s">
        <v>45</v>
      </c>
    </row>
    <row r="14" spans="1:3" x14ac:dyDescent="0.25">
      <c r="A14" s="137" t="s">
        <v>46</v>
      </c>
      <c r="B14" s="92"/>
      <c r="C14" s="91" t="s">
        <v>84</v>
      </c>
    </row>
    <row r="15" spans="1:3" x14ac:dyDescent="0.25">
      <c r="A15" s="137" t="s">
        <v>47</v>
      </c>
      <c r="B15" s="92"/>
      <c r="C15" s="82" t="s">
        <v>85</v>
      </c>
    </row>
    <row r="16" spans="1:3" x14ac:dyDescent="0.25">
      <c r="A16" s="93" t="s">
        <v>76</v>
      </c>
      <c r="B16" s="94">
        <v>1000</v>
      </c>
      <c r="C16" s="91" t="s">
        <v>86</v>
      </c>
    </row>
    <row r="17" spans="1:3" ht="24.75" customHeight="1" x14ac:dyDescent="0.25">
      <c r="A17" s="138" t="s">
        <v>49</v>
      </c>
      <c r="B17" s="92"/>
      <c r="C17" s="91" t="s">
        <v>87</v>
      </c>
    </row>
    <row r="18" spans="1:3" ht="33.75" customHeight="1" x14ac:dyDescent="0.25">
      <c r="A18" s="145" t="s">
        <v>89</v>
      </c>
      <c r="B18" s="92"/>
      <c r="C18" s="81" t="s">
        <v>88</v>
      </c>
    </row>
    <row r="19" spans="1:3" ht="34.5" customHeight="1" x14ac:dyDescent="0.25">
      <c r="A19" s="82"/>
      <c r="B19" s="92"/>
    </row>
    <row r="20" spans="1:3" ht="43.5" customHeight="1" x14ac:dyDescent="0.25">
      <c r="A20" s="95" t="s">
        <v>50</v>
      </c>
      <c r="B20" s="96">
        <f>19*(B7+B11+B13)/100</f>
        <v>4468.42</v>
      </c>
      <c r="C20" s="97" t="s">
        <v>51</v>
      </c>
    </row>
    <row r="21" spans="1:3" ht="20.25" customHeight="1" x14ac:dyDescent="0.25">
      <c r="A21" s="89"/>
      <c r="B21" s="90"/>
      <c r="C21" s="84"/>
    </row>
    <row r="22" spans="1:3" ht="25.9" customHeight="1" x14ac:dyDescent="0.25">
      <c r="A22" s="79" t="s">
        <v>52</v>
      </c>
      <c r="B22" s="80">
        <f>B23+B24+B25+B26+B27</f>
        <v>0</v>
      </c>
      <c r="C22" s="84" t="s">
        <v>93</v>
      </c>
    </row>
    <row r="23" spans="1:3" ht="25.15" customHeight="1" x14ac:dyDescent="0.25">
      <c r="A23" s="82"/>
      <c r="B23" s="92"/>
      <c r="C23" s="91"/>
    </row>
    <row r="24" spans="1:3" s="1" customFormat="1" x14ac:dyDescent="0.25">
      <c r="A24" s="98"/>
      <c r="B24" s="99"/>
      <c r="C24" s="91"/>
    </row>
    <row r="25" spans="1:3" x14ac:dyDescent="0.25">
      <c r="A25" s="82"/>
      <c r="B25" s="92"/>
      <c r="C25" s="91"/>
    </row>
    <row r="26" spans="1:3" ht="15" customHeight="1" x14ac:dyDescent="0.25">
      <c r="A26" s="82"/>
      <c r="B26" s="92"/>
      <c r="C26" s="91"/>
    </row>
    <row r="27" spans="1:3" x14ac:dyDescent="0.25">
      <c r="A27" s="100"/>
      <c r="B27" s="92"/>
      <c r="C27" s="84"/>
    </row>
    <row r="28" spans="1:3" x14ac:dyDescent="0.25">
      <c r="A28" s="100"/>
      <c r="B28" s="101"/>
      <c r="C28" s="84"/>
    </row>
    <row r="29" spans="1:3" ht="15.75" x14ac:dyDescent="0.25">
      <c r="A29" s="79" t="s">
        <v>53</v>
      </c>
      <c r="B29" s="102"/>
      <c r="C29" s="91" t="s">
        <v>54</v>
      </c>
    </row>
    <row r="30" spans="1:3" ht="18.600000000000001" customHeight="1" x14ac:dyDescent="0.25">
      <c r="A30" s="82" t="s">
        <v>90</v>
      </c>
      <c r="B30" s="92"/>
      <c r="C30" s="91"/>
    </row>
    <row r="31" spans="1:3" x14ac:dyDescent="0.25">
      <c r="A31" s="82" t="s">
        <v>91</v>
      </c>
      <c r="B31" s="92"/>
      <c r="C31" s="91" t="s">
        <v>92</v>
      </c>
    </row>
    <row r="32" spans="1:3" ht="22.5" customHeight="1" thickBot="1" x14ac:dyDescent="0.3">
      <c r="A32" s="103" t="s">
        <v>55</v>
      </c>
      <c r="B32" s="104">
        <f>B7+B20+B11+B13+B22+B29</f>
        <v>27986.42</v>
      </c>
      <c r="C32" s="84"/>
    </row>
    <row r="33" spans="1:3" ht="15.75" thickTop="1" x14ac:dyDescent="0.25">
      <c r="A33" s="105"/>
      <c r="C33" s="107"/>
    </row>
    <row r="34" spans="1:3" ht="18" x14ac:dyDescent="0.25">
      <c r="A34" s="108" t="s">
        <v>56</v>
      </c>
      <c r="B34" s="109"/>
      <c r="C34" s="110"/>
    </row>
    <row r="35" spans="1:3" x14ac:dyDescent="0.25">
      <c r="A35" s="111" t="s">
        <v>57</v>
      </c>
      <c r="B35" s="112">
        <f>B7</f>
        <v>16200</v>
      </c>
      <c r="C35" s="110"/>
    </row>
    <row r="36" spans="1:3" x14ac:dyDescent="0.25">
      <c r="A36" s="111" t="s">
        <v>42</v>
      </c>
      <c r="B36" s="113">
        <f>B11</f>
        <v>6318</v>
      </c>
      <c r="C36" s="110"/>
    </row>
    <row r="37" spans="1:3" x14ac:dyDescent="0.25">
      <c r="A37" s="111" t="s">
        <v>44</v>
      </c>
      <c r="B37" s="113">
        <f>B13</f>
        <v>1000</v>
      </c>
      <c r="C37" s="110"/>
    </row>
    <row r="38" spans="1:3" x14ac:dyDescent="0.25">
      <c r="A38" s="111" t="s">
        <v>58</v>
      </c>
      <c r="B38" s="113">
        <f>B20</f>
        <v>4468.42</v>
      </c>
      <c r="C38" s="110"/>
    </row>
    <row r="39" spans="1:3" x14ac:dyDescent="0.25">
      <c r="A39" s="111" t="s">
        <v>59</v>
      </c>
      <c r="B39" s="113">
        <f>B22</f>
        <v>0</v>
      </c>
      <c r="C39" s="110"/>
    </row>
    <row r="40" spans="1:3" ht="20.25" customHeight="1" thickBot="1" x14ac:dyDescent="0.3">
      <c r="A40" s="114" t="s">
        <v>60</v>
      </c>
      <c r="B40" s="115">
        <f>B29</f>
        <v>0</v>
      </c>
      <c r="C40" s="110"/>
    </row>
    <row r="41" spans="1:3" ht="15.75" thickBot="1" x14ac:dyDescent="0.3">
      <c r="A41" s="116" t="s">
        <v>61</v>
      </c>
      <c r="B41" s="117">
        <f>SUM(B35:B40)</f>
        <v>27986.42</v>
      </c>
      <c r="C41" s="110"/>
    </row>
    <row r="42" spans="1:3" ht="15.75" thickBot="1" x14ac:dyDescent="0.3">
      <c r="A42" s="118" t="s">
        <v>62</v>
      </c>
      <c r="B42" s="119">
        <f>SUM(B35:B39)</f>
        <v>27986.42</v>
      </c>
      <c r="C42" s="110"/>
    </row>
    <row r="43" spans="1:3" x14ac:dyDescent="0.25">
      <c r="A43" s="114"/>
      <c r="B43" s="120" t="s">
        <v>63</v>
      </c>
      <c r="C43" s="110"/>
    </row>
    <row r="44" spans="1:3" ht="18.75" thickBot="1" x14ac:dyDescent="0.3">
      <c r="A44" s="108" t="s">
        <v>8</v>
      </c>
      <c r="B44" s="121">
        <v>0.8</v>
      </c>
      <c r="C44" s="122" t="s">
        <v>94</v>
      </c>
    </row>
    <row r="45" spans="1:3" x14ac:dyDescent="0.25">
      <c r="A45" s="114" t="s">
        <v>65</v>
      </c>
      <c r="B45" s="123">
        <f>C45*B48/100</f>
        <v>9627.3284800000001</v>
      </c>
      <c r="C45" s="124" t="s">
        <v>66</v>
      </c>
    </row>
    <row r="46" spans="1:3" x14ac:dyDescent="0.25">
      <c r="A46" s="114" t="s">
        <v>67</v>
      </c>
      <c r="B46" s="123">
        <f>C46*B48/100</f>
        <v>8283.9803199999988</v>
      </c>
      <c r="C46" s="124" t="s">
        <v>68</v>
      </c>
    </row>
    <row r="47" spans="1:3" x14ac:dyDescent="0.25">
      <c r="A47" s="125" t="s">
        <v>69</v>
      </c>
      <c r="B47" s="113">
        <f>B48*C47/100</f>
        <v>4477.8271999999997</v>
      </c>
      <c r="C47" s="126">
        <v>20</v>
      </c>
    </row>
    <row r="48" spans="1:3" ht="30" x14ac:dyDescent="0.25">
      <c r="A48" s="127" t="s">
        <v>70</v>
      </c>
      <c r="B48" s="128">
        <f>B41*B44</f>
        <v>22389.135999999999</v>
      </c>
      <c r="C48" s="129"/>
    </row>
    <row r="49" spans="1:3" x14ac:dyDescent="0.25">
      <c r="A49" s="116" t="s">
        <v>71</v>
      </c>
      <c r="B49" s="130">
        <f>B41*C49</f>
        <v>5597.2839999999987</v>
      </c>
      <c r="C49" s="131">
        <f>100%-B44</f>
        <v>0.19999999999999996</v>
      </c>
    </row>
    <row r="50" spans="1:3" x14ac:dyDescent="0.25">
      <c r="A50" s="114" t="s">
        <v>72</v>
      </c>
      <c r="B50" s="132">
        <f>B49-B51</f>
        <v>5597.2839999999987</v>
      </c>
      <c r="C50" s="133"/>
    </row>
    <row r="51" spans="1:3" x14ac:dyDescent="0.25">
      <c r="A51" s="134" t="s">
        <v>73</v>
      </c>
      <c r="B51" s="132">
        <f>B29</f>
        <v>0</v>
      </c>
      <c r="C51" s="135" t="e">
        <f>#REF!*100/#REF!</f>
        <v>#REF!</v>
      </c>
    </row>
    <row r="52" spans="1:3" x14ac:dyDescent="0.25">
      <c r="A52" s="116" t="s">
        <v>14</v>
      </c>
      <c r="B52" s="130">
        <f>B48+B49</f>
        <v>27986.42</v>
      </c>
      <c r="C52" s="133"/>
    </row>
    <row r="53" spans="1:3" x14ac:dyDescent="0.25">
      <c r="A53" s="136"/>
    </row>
    <row r="54" spans="1:3" x14ac:dyDescent="0.25">
      <c r="A54" s="105"/>
      <c r="B54" s="136"/>
      <c r="C54" s="84"/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458F-F68B-4B5C-8F93-C97E42A8C6D8}">
  <dimension ref="A1:C48"/>
  <sheetViews>
    <sheetView workbookViewId="0">
      <selection activeCell="C27" sqref="C27"/>
    </sheetView>
  </sheetViews>
  <sheetFormatPr defaultRowHeight="15" x14ac:dyDescent="0.25"/>
  <cols>
    <col min="1" max="1" width="69" customWidth="1"/>
    <col min="2" max="2" width="16.42578125" bestFit="1" customWidth="1"/>
    <col min="3" max="3" width="94.42578125" bestFit="1" customWidth="1"/>
  </cols>
  <sheetData>
    <row r="1" spans="1:3" ht="15.75" x14ac:dyDescent="0.25">
      <c r="A1" s="89" t="s">
        <v>96</v>
      </c>
      <c r="B1" s="136"/>
      <c r="C1" s="84"/>
    </row>
    <row r="2" spans="1:3" ht="15.75" x14ac:dyDescent="0.25">
      <c r="A2" s="139" t="s">
        <v>79</v>
      </c>
      <c r="B2" s="140"/>
      <c r="C2" s="84"/>
    </row>
    <row r="3" spans="1:3" ht="15.75" x14ac:dyDescent="0.25">
      <c r="A3" s="146" t="s">
        <v>97</v>
      </c>
      <c r="B3" s="147"/>
      <c r="C3" s="84"/>
    </row>
    <row r="4" spans="1:3" x14ac:dyDescent="0.25">
      <c r="A4" s="160"/>
      <c r="B4" s="161"/>
      <c r="C4" s="73" t="s">
        <v>36</v>
      </c>
    </row>
    <row r="5" spans="1:3" x14ac:dyDescent="0.25">
      <c r="A5" s="74" t="s">
        <v>37</v>
      </c>
      <c r="B5" s="75" t="s">
        <v>98</v>
      </c>
      <c r="C5" s="73" t="s">
        <v>38</v>
      </c>
    </row>
    <row r="6" spans="1:3" ht="15.75" x14ac:dyDescent="0.25">
      <c r="A6" s="76"/>
      <c r="B6" s="77"/>
      <c r="C6" s="78" t="s">
        <v>39</v>
      </c>
    </row>
    <row r="7" spans="1:3" x14ac:dyDescent="0.25">
      <c r="A7" s="79" t="s">
        <v>40</v>
      </c>
      <c r="B7" s="80">
        <f>SUM(B8:B10)</f>
        <v>0</v>
      </c>
      <c r="C7" s="81" t="s">
        <v>41</v>
      </c>
    </row>
    <row r="8" spans="1:3" x14ac:dyDescent="0.25">
      <c r="A8" s="82" t="s">
        <v>109</v>
      </c>
      <c r="B8" s="83"/>
      <c r="C8" s="84" t="s">
        <v>110</v>
      </c>
    </row>
    <row r="9" spans="1:3" x14ac:dyDescent="0.25">
      <c r="A9" s="82"/>
      <c r="B9" s="83"/>
      <c r="C9" s="82"/>
    </row>
    <row r="10" spans="1:3" x14ac:dyDescent="0.25">
      <c r="A10" s="82"/>
      <c r="B10" s="83"/>
      <c r="C10" s="85"/>
    </row>
    <row r="11" spans="1:3" ht="15.75" x14ac:dyDescent="0.25">
      <c r="A11" s="86" t="s">
        <v>42</v>
      </c>
      <c r="B11" s="87">
        <f>B7*39%</f>
        <v>0</v>
      </c>
      <c r="C11" s="88"/>
    </row>
    <row r="12" spans="1:3" ht="15.75" x14ac:dyDescent="0.25">
      <c r="A12" s="89"/>
      <c r="B12" s="90"/>
      <c r="C12" s="84"/>
    </row>
    <row r="13" spans="1:3" x14ac:dyDescent="0.25">
      <c r="A13" s="79" t="s">
        <v>44</v>
      </c>
      <c r="B13" s="80">
        <f>B14+B15+B16</f>
        <v>1900</v>
      </c>
      <c r="C13" s="84"/>
    </row>
    <row r="14" spans="1:3" x14ac:dyDescent="0.25">
      <c r="A14" s="82" t="s">
        <v>99</v>
      </c>
      <c r="B14" s="92">
        <v>1600</v>
      </c>
      <c r="C14" s="91" t="s">
        <v>111</v>
      </c>
    </row>
    <row r="15" spans="1:3" x14ac:dyDescent="0.25">
      <c r="A15" s="148" t="s">
        <v>100</v>
      </c>
      <c r="B15" s="92">
        <v>300</v>
      </c>
      <c r="C15" s="82" t="s">
        <v>112</v>
      </c>
    </row>
    <row r="16" spans="1:3" x14ac:dyDescent="0.25">
      <c r="A16" s="82"/>
      <c r="B16" s="92"/>
      <c r="C16" s="91"/>
    </row>
    <row r="17" spans="1:3" ht="15.75" x14ac:dyDescent="0.25">
      <c r="A17" s="89"/>
      <c r="B17" s="90"/>
      <c r="C17" s="84"/>
    </row>
    <row r="18" spans="1:3" x14ac:dyDescent="0.25">
      <c r="A18" s="79" t="s">
        <v>52</v>
      </c>
      <c r="B18" s="80">
        <f>B19+B20+B21+B22+B23</f>
        <v>2500</v>
      </c>
      <c r="C18" s="84"/>
    </row>
    <row r="19" spans="1:3" x14ac:dyDescent="0.25">
      <c r="A19" s="82" t="s">
        <v>101</v>
      </c>
      <c r="B19" s="92">
        <v>1000</v>
      </c>
      <c r="C19" s="91" t="s">
        <v>102</v>
      </c>
    </row>
    <row r="20" spans="1:3" x14ac:dyDescent="0.25">
      <c r="A20" s="105"/>
      <c r="B20" s="92"/>
      <c r="C20" s="91"/>
    </row>
    <row r="21" spans="1:3" x14ac:dyDescent="0.25">
      <c r="A21" s="82" t="s">
        <v>103</v>
      </c>
      <c r="B21" s="92">
        <v>1000</v>
      </c>
      <c r="C21" s="91" t="s">
        <v>113</v>
      </c>
    </row>
    <row r="22" spans="1:3" x14ac:dyDescent="0.25">
      <c r="A22" s="82" t="s">
        <v>104</v>
      </c>
      <c r="B22" s="92">
        <v>500</v>
      </c>
      <c r="C22" s="91" t="s">
        <v>105</v>
      </c>
    </row>
    <row r="23" spans="1:3" x14ac:dyDescent="0.25">
      <c r="A23" s="100"/>
      <c r="B23" s="92"/>
      <c r="C23" s="84"/>
    </row>
    <row r="24" spans="1:3" x14ac:dyDescent="0.25">
      <c r="A24" s="100"/>
      <c r="B24" s="101"/>
      <c r="C24" s="84"/>
    </row>
    <row r="25" spans="1:3" ht="15.75" x14ac:dyDescent="0.25">
      <c r="A25" s="79" t="s">
        <v>53</v>
      </c>
      <c r="B25" s="102">
        <f>B26</f>
        <v>600</v>
      </c>
      <c r="C25" s="91" t="s">
        <v>54</v>
      </c>
    </row>
    <row r="26" spans="1:3" x14ac:dyDescent="0.25">
      <c r="A26" s="82" t="s">
        <v>106</v>
      </c>
      <c r="B26" s="92">
        <v>600</v>
      </c>
      <c r="C26" s="84" t="s">
        <v>107</v>
      </c>
    </row>
    <row r="27" spans="1:3" ht="16.5" thickBot="1" x14ac:dyDescent="0.3">
      <c r="A27" s="103" t="s">
        <v>55</v>
      </c>
      <c r="B27" s="104">
        <f>B7+CB3510+B13+B18+B25+B11</f>
        <v>5000</v>
      </c>
      <c r="C27" s="84" t="s">
        <v>152</v>
      </c>
    </row>
    <row r="28" spans="1:3" ht="15.75" thickTop="1" x14ac:dyDescent="0.25">
      <c r="A28" s="105"/>
      <c r="B28" s="106"/>
      <c r="C28" s="84"/>
    </row>
    <row r="29" spans="1:3" x14ac:dyDescent="0.25">
      <c r="A29" s="105"/>
      <c r="C29" s="107"/>
    </row>
    <row r="30" spans="1:3" ht="18" x14ac:dyDescent="0.25">
      <c r="A30" s="108" t="s">
        <v>56</v>
      </c>
      <c r="B30" s="109"/>
      <c r="C30" s="110"/>
    </row>
    <row r="31" spans="1:3" x14ac:dyDescent="0.25">
      <c r="A31" s="111" t="s">
        <v>57</v>
      </c>
      <c r="B31" s="112">
        <f>B7</f>
        <v>0</v>
      </c>
      <c r="C31" s="110"/>
    </row>
    <row r="32" spans="1:3" x14ac:dyDescent="0.25">
      <c r="A32" s="111" t="s">
        <v>42</v>
      </c>
      <c r="B32" s="113">
        <f>B11</f>
        <v>0</v>
      </c>
      <c r="C32" s="110"/>
    </row>
    <row r="33" spans="1:3" x14ac:dyDescent="0.25">
      <c r="A33" s="111" t="s">
        <v>44</v>
      </c>
      <c r="B33" s="113">
        <f>B13</f>
        <v>1900</v>
      </c>
      <c r="C33" s="110"/>
    </row>
    <row r="34" spans="1:3" x14ac:dyDescent="0.25">
      <c r="A34" s="111" t="s">
        <v>59</v>
      </c>
      <c r="B34" s="113">
        <f>B18</f>
        <v>2500</v>
      </c>
      <c r="C34" s="110"/>
    </row>
    <row r="35" spans="1:3" ht="15.75" thickBot="1" x14ac:dyDescent="0.3">
      <c r="A35" s="114" t="s">
        <v>60</v>
      </c>
      <c r="B35" s="115">
        <f>B25</f>
        <v>600</v>
      </c>
      <c r="C35" s="110"/>
    </row>
    <row r="36" spans="1:3" ht="15.75" thickBot="1" x14ac:dyDescent="0.3">
      <c r="A36" s="116" t="s">
        <v>61</v>
      </c>
      <c r="B36" s="117">
        <f>SUM(B31:B35)</f>
        <v>5000</v>
      </c>
      <c r="C36" s="110"/>
    </row>
    <row r="37" spans="1:3" ht="15.75" thickBot="1" x14ac:dyDescent="0.3">
      <c r="A37" s="118" t="s">
        <v>62</v>
      </c>
      <c r="B37" s="119">
        <f>SUM(B31:B34)</f>
        <v>4400</v>
      </c>
      <c r="C37" s="110"/>
    </row>
    <row r="38" spans="1:3" x14ac:dyDescent="0.25">
      <c r="A38" s="114"/>
      <c r="B38" s="120" t="s">
        <v>63</v>
      </c>
      <c r="C38" s="110"/>
    </row>
    <row r="39" spans="1:3" ht="18.75" thickBot="1" x14ac:dyDescent="0.3">
      <c r="A39" s="108" t="s">
        <v>8</v>
      </c>
      <c r="B39" s="121">
        <v>0.8</v>
      </c>
      <c r="C39" s="122" t="s">
        <v>64</v>
      </c>
    </row>
    <row r="40" spans="1:3" x14ac:dyDescent="0.25">
      <c r="A40" s="114" t="s">
        <v>65</v>
      </c>
      <c r="B40" s="123">
        <f>C40*B43/100</f>
        <v>1720</v>
      </c>
      <c r="C40" s="124" t="s">
        <v>66</v>
      </c>
    </row>
    <row r="41" spans="1:3" x14ac:dyDescent="0.25">
      <c r="A41" s="114" t="s">
        <v>67</v>
      </c>
      <c r="B41" s="123">
        <f>C41*B43/100</f>
        <v>1480</v>
      </c>
      <c r="C41" s="124" t="s">
        <v>68</v>
      </c>
    </row>
    <row r="42" spans="1:3" x14ac:dyDescent="0.25">
      <c r="A42" s="125" t="s">
        <v>69</v>
      </c>
      <c r="B42" s="113">
        <f>B43*C42/100</f>
        <v>800</v>
      </c>
      <c r="C42" s="126">
        <v>20</v>
      </c>
    </row>
    <row r="43" spans="1:3" ht="30" x14ac:dyDescent="0.25">
      <c r="A43" s="127" t="s">
        <v>70</v>
      </c>
      <c r="B43" s="128">
        <f>B36*B39</f>
        <v>4000</v>
      </c>
      <c r="C43" s="129"/>
    </row>
    <row r="44" spans="1:3" x14ac:dyDescent="0.25">
      <c r="A44" s="116" t="s">
        <v>71</v>
      </c>
      <c r="B44" s="130">
        <f>B36*C44</f>
        <v>999.99999999999977</v>
      </c>
      <c r="C44" s="131">
        <f>100%-B39</f>
        <v>0.19999999999999996</v>
      </c>
    </row>
    <row r="45" spans="1:3" x14ac:dyDescent="0.25">
      <c r="A45" s="114" t="s">
        <v>72</v>
      </c>
      <c r="B45" s="132">
        <f>B44-B46</f>
        <v>399.99999999999977</v>
      </c>
      <c r="C45" s="133" t="s">
        <v>108</v>
      </c>
    </row>
    <row r="46" spans="1:3" x14ac:dyDescent="0.25">
      <c r="A46" s="134" t="s">
        <v>73</v>
      </c>
      <c r="B46" s="132">
        <f>B25</f>
        <v>600</v>
      </c>
      <c r="C46" s="135"/>
    </row>
    <row r="47" spans="1:3" x14ac:dyDescent="0.25">
      <c r="A47" s="116" t="s">
        <v>14</v>
      </c>
      <c r="B47" s="130">
        <f>B43+B44</f>
        <v>5000</v>
      </c>
      <c r="C47" s="133"/>
    </row>
    <row r="48" spans="1:3" x14ac:dyDescent="0.25">
      <c r="A48" s="136"/>
    </row>
  </sheetData>
  <mergeCells count="1"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851F-A9A4-4309-B8C0-E5A86267C83C}">
  <dimension ref="A1:C54"/>
  <sheetViews>
    <sheetView topLeftCell="A6" workbookViewId="0">
      <selection activeCell="C56" sqref="C56"/>
    </sheetView>
  </sheetViews>
  <sheetFormatPr defaultRowHeight="15" x14ac:dyDescent="0.25"/>
  <cols>
    <col min="1" max="1" width="73.5703125" customWidth="1"/>
    <col min="2" max="2" width="17.5703125" bestFit="1" customWidth="1"/>
    <col min="3" max="3" width="96.85546875" bestFit="1" customWidth="1"/>
  </cols>
  <sheetData>
    <row r="1" spans="1:3" ht="15.75" x14ac:dyDescent="0.25">
      <c r="A1" s="89" t="s">
        <v>78</v>
      </c>
      <c r="B1" s="106" t="s">
        <v>114</v>
      </c>
      <c r="C1" s="84"/>
    </row>
    <row r="2" spans="1:3" ht="15.75" x14ac:dyDescent="0.25">
      <c r="A2" s="139" t="s">
        <v>79</v>
      </c>
      <c r="B2" s="140"/>
      <c r="C2" s="84"/>
    </row>
    <row r="3" spans="1:3" ht="15.75" x14ac:dyDescent="0.25">
      <c r="A3" s="146" t="s">
        <v>115</v>
      </c>
      <c r="B3" s="147"/>
      <c r="C3" s="84"/>
    </row>
    <row r="4" spans="1:3" x14ac:dyDescent="0.25">
      <c r="A4" s="160" t="s">
        <v>116</v>
      </c>
      <c r="B4" s="161"/>
      <c r="C4" s="73" t="s">
        <v>36</v>
      </c>
    </row>
    <row r="5" spans="1:3" x14ac:dyDescent="0.25">
      <c r="A5" s="74" t="s">
        <v>37</v>
      </c>
      <c r="B5" s="75"/>
      <c r="C5" s="73" t="s">
        <v>38</v>
      </c>
    </row>
    <row r="6" spans="1:3" ht="15.75" x14ac:dyDescent="0.25">
      <c r="A6" s="76"/>
      <c r="B6" s="149" t="s">
        <v>117</v>
      </c>
      <c r="C6" s="78" t="s">
        <v>74</v>
      </c>
    </row>
    <row r="7" spans="1:3" x14ac:dyDescent="0.25">
      <c r="A7" s="79" t="s">
        <v>118</v>
      </c>
      <c r="B7" s="80">
        <v>30240</v>
      </c>
      <c r="C7" s="81" t="s">
        <v>41</v>
      </c>
    </row>
    <row r="8" spans="1:3" x14ac:dyDescent="0.25">
      <c r="A8" s="82"/>
      <c r="B8" s="83"/>
      <c r="C8" s="91"/>
    </row>
    <row r="9" spans="1:3" x14ac:dyDescent="0.25">
      <c r="A9" s="82" t="s">
        <v>119</v>
      </c>
      <c r="B9" s="83">
        <v>30240</v>
      </c>
      <c r="C9" s="82" t="s">
        <v>120</v>
      </c>
    </row>
    <row r="10" spans="1:3" x14ac:dyDescent="0.25">
      <c r="A10" s="82"/>
      <c r="B10" s="83"/>
      <c r="C10" s="84" t="s">
        <v>82</v>
      </c>
    </row>
    <row r="11" spans="1:3" ht="15.75" x14ac:dyDescent="0.25">
      <c r="A11" s="86" t="s">
        <v>121</v>
      </c>
      <c r="B11" s="87">
        <v>11793.6</v>
      </c>
      <c r="C11" s="88" t="s">
        <v>43</v>
      </c>
    </row>
    <row r="12" spans="1:3" ht="15.75" x14ac:dyDescent="0.25">
      <c r="A12" s="89"/>
      <c r="B12" s="90"/>
      <c r="C12" s="84"/>
    </row>
    <row r="13" spans="1:3" x14ac:dyDescent="0.25">
      <c r="A13" s="79" t="s">
        <v>44</v>
      </c>
      <c r="B13" s="80">
        <v>7500</v>
      </c>
      <c r="C13" s="84"/>
    </row>
    <row r="14" spans="1:3" x14ac:dyDescent="0.25">
      <c r="A14" s="82" t="s">
        <v>101</v>
      </c>
      <c r="B14" s="92">
        <v>1500</v>
      </c>
      <c r="C14" s="91" t="s">
        <v>122</v>
      </c>
    </row>
    <row r="15" spans="1:3" ht="18" customHeight="1" x14ac:dyDescent="0.25">
      <c r="A15" s="82" t="s">
        <v>123</v>
      </c>
      <c r="B15" s="92">
        <v>3000</v>
      </c>
      <c r="C15" s="150" t="s">
        <v>124</v>
      </c>
    </row>
    <row r="16" spans="1:3" x14ac:dyDescent="0.25">
      <c r="A16" s="82" t="s">
        <v>48</v>
      </c>
      <c r="B16" s="92">
        <v>500</v>
      </c>
      <c r="C16" s="150"/>
    </row>
    <row r="17" spans="1:3" ht="33" customHeight="1" x14ac:dyDescent="0.25">
      <c r="A17" s="82" t="s">
        <v>125</v>
      </c>
      <c r="B17" s="92">
        <v>500</v>
      </c>
      <c r="C17" s="150" t="s">
        <v>126</v>
      </c>
    </row>
    <row r="18" spans="1:3" ht="41.25" customHeight="1" x14ac:dyDescent="0.25">
      <c r="A18" s="82" t="s">
        <v>127</v>
      </c>
      <c r="B18" s="92">
        <v>3000</v>
      </c>
      <c r="C18" s="150" t="s">
        <v>128</v>
      </c>
    </row>
    <row r="19" spans="1:3" ht="26.25" x14ac:dyDescent="0.25">
      <c r="A19" s="82" t="s">
        <v>129</v>
      </c>
      <c r="B19" s="92">
        <v>400</v>
      </c>
      <c r="C19" s="150" t="s">
        <v>130</v>
      </c>
    </row>
    <row r="20" spans="1:3" ht="25.5" customHeight="1" x14ac:dyDescent="0.25">
      <c r="A20" s="82" t="s">
        <v>131</v>
      </c>
      <c r="B20" s="151" t="s">
        <v>132</v>
      </c>
      <c r="C20" s="150" t="s">
        <v>133</v>
      </c>
    </row>
    <row r="21" spans="1:3" x14ac:dyDescent="0.25">
      <c r="A21" s="79" t="s">
        <v>134</v>
      </c>
      <c r="B21" s="80">
        <v>9411.384</v>
      </c>
      <c r="C21" s="152"/>
    </row>
    <row r="22" spans="1:3" ht="26.25" x14ac:dyDescent="0.25">
      <c r="A22" s="153" t="s">
        <v>135</v>
      </c>
      <c r="B22" s="101"/>
      <c r="C22" s="91"/>
    </row>
    <row r="23" spans="1:3" ht="15.75" x14ac:dyDescent="0.25">
      <c r="A23" s="89"/>
      <c r="B23" s="90"/>
      <c r="C23" s="84"/>
    </row>
    <row r="24" spans="1:3" x14ac:dyDescent="0.25">
      <c r="A24" s="79" t="s">
        <v>52</v>
      </c>
      <c r="B24" s="80"/>
      <c r="C24" s="84"/>
    </row>
    <row r="25" spans="1:3" x14ac:dyDescent="0.25">
      <c r="A25" s="105"/>
      <c r="B25" s="136"/>
      <c r="C25" s="84"/>
    </row>
    <row r="26" spans="1:3" x14ac:dyDescent="0.25">
      <c r="A26" s="148"/>
      <c r="B26" s="92"/>
      <c r="C26" s="91"/>
    </row>
    <row r="27" spans="1:3" x14ac:dyDescent="0.25">
      <c r="A27" s="82"/>
      <c r="B27" s="92"/>
      <c r="C27" s="91"/>
    </row>
    <row r="28" spans="1:3" x14ac:dyDescent="0.25">
      <c r="A28" s="82"/>
      <c r="B28" s="92"/>
      <c r="C28" s="91"/>
    </row>
    <row r="29" spans="1:3" x14ac:dyDescent="0.25">
      <c r="A29" s="79" t="s">
        <v>60</v>
      </c>
      <c r="B29" s="154">
        <v>0</v>
      </c>
      <c r="C29" s="84"/>
    </row>
    <row r="30" spans="1:3" ht="16.5" thickBot="1" x14ac:dyDescent="0.3">
      <c r="A30" s="103" t="s">
        <v>55</v>
      </c>
      <c r="B30" s="104">
        <v>58944.983999999997</v>
      </c>
      <c r="C30" s="84"/>
    </row>
    <row r="31" spans="1:3" ht="15.75" thickTop="1" x14ac:dyDescent="0.25">
      <c r="A31" s="105"/>
      <c r="B31" s="106"/>
      <c r="C31" s="84"/>
    </row>
    <row r="32" spans="1:3" x14ac:dyDescent="0.25">
      <c r="A32" s="105"/>
      <c r="C32" s="107"/>
    </row>
    <row r="33" spans="1:3" ht="18" x14ac:dyDescent="0.25">
      <c r="A33" s="108" t="s">
        <v>56</v>
      </c>
      <c r="B33" s="109"/>
      <c r="C33" s="110"/>
    </row>
    <row r="34" spans="1:3" x14ac:dyDescent="0.25">
      <c r="A34" s="111" t="s">
        <v>57</v>
      </c>
      <c r="B34" s="112">
        <v>30240</v>
      </c>
      <c r="C34" s="110"/>
    </row>
    <row r="35" spans="1:3" x14ac:dyDescent="0.25">
      <c r="A35" s="111" t="s">
        <v>42</v>
      </c>
      <c r="B35" s="113">
        <v>11793.6</v>
      </c>
      <c r="C35" s="110"/>
    </row>
    <row r="36" spans="1:3" x14ac:dyDescent="0.25">
      <c r="A36" s="111" t="s">
        <v>44</v>
      </c>
      <c r="B36" s="113">
        <v>7500</v>
      </c>
      <c r="C36" s="110"/>
    </row>
    <row r="37" spans="1:3" x14ac:dyDescent="0.25">
      <c r="A37" s="111" t="s">
        <v>58</v>
      </c>
      <c r="B37" s="113">
        <v>9411.384</v>
      </c>
      <c r="C37" s="110"/>
    </row>
    <row r="38" spans="1:3" x14ac:dyDescent="0.25">
      <c r="A38" s="111" t="s">
        <v>59</v>
      </c>
      <c r="B38" s="113">
        <v>0</v>
      </c>
      <c r="C38" s="110"/>
    </row>
    <row r="39" spans="1:3" ht="15.75" thickBot="1" x14ac:dyDescent="0.3">
      <c r="A39" s="114" t="s">
        <v>60</v>
      </c>
      <c r="B39" s="155">
        <v>0</v>
      </c>
      <c r="C39" s="110"/>
    </row>
    <row r="40" spans="1:3" ht="15.75" thickBot="1" x14ac:dyDescent="0.3">
      <c r="A40" s="116" t="s">
        <v>61</v>
      </c>
      <c r="B40" s="156">
        <v>58944.983999999997</v>
      </c>
      <c r="C40" s="110"/>
    </row>
    <row r="41" spans="1:3" ht="15.75" thickBot="1" x14ac:dyDescent="0.3">
      <c r="A41" s="118" t="s">
        <v>62</v>
      </c>
      <c r="B41" s="119">
        <v>58944.983999999997</v>
      </c>
      <c r="C41" s="110"/>
    </row>
    <row r="42" spans="1:3" ht="39" x14ac:dyDescent="0.25">
      <c r="A42" s="114"/>
      <c r="B42" s="157" t="s">
        <v>136</v>
      </c>
      <c r="C42" s="110"/>
    </row>
    <row r="43" spans="1:3" ht="18.75" thickBot="1" x14ac:dyDescent="0.3">
      <c r="A43" s="108" t="s">
        <v>8</v>
      </c>
      <c r="B43" s="121">
        <v>0.8</v>
      </c>
      <c r="C43" s="107" t="s">
        <v>137</v>
      </c>
    </row>
    <row r="44" spans="1:3" x14ac:dyDescent="0.25">
      <c r="A44" s="114" t="s">
        <v>138</v>
      </c>
      <c r="B44" s="123">
        <f>B49*43%</f>
        <v>25346.343120000001</v>
      </c>
      <c r="C44" s="124"/>
    </row>
    <row r="45" spans="1:3" x14ac:dyDescent="0.25">
      <c r="A45" s="114" t="s">
        <v>145</v>
      </c>
      <c r="B45" s="123">
        <f>B49*37%</f>
        <v>21809.644080000002</v>
      </c>
      <c r="C45" s="124"/>
    </row>
    <row r="46" spans="1:3" x14ac:dyDescent="0.25">
      <c r="A46" s="114" t="s">
        <v>146</v>
      </c>
      <c r="B46" s="123">
        <v>0</v>
      </c>
      <c r="C46" s="124"/>
    </row>
    <row r="47" spans="1:3" ht="30" x14ac:dyDescent="0.25">
      <c r="A47" s="127" t="s">
        <v>70</v>
      </c>
      <c r="B47" s="158">
        <f>B40*B43</f>
        <v>47155.987200000003</v>
      </c>
      <c r="C47" s="129" t="s">
        <v>139</v>
      </c>
    </row>
    <row r="48" spans="1:3" x14ac:dyDescent="0.25">
      <c r="A48" s="134" t="s">
        <v>140</v>
      </c>
      <c r="B48" s="113">
        <v>11788.996800000001</v>
      </c>
      <c r="C48" s="129" t="s">
        <v>141</v>
      </c>
    </row>
    <row r="49" spans="1:3" x14ac:dyDescent="0.25">
      <c r="A49" s="162" t="s">
        <v>144</v>
      </c>
      <c r="B49" s="163">
        <f>B47+B48</f>
        <v>58944.984000000004</v>
      </c>
      <c r="C49" s="129"/>
    </row>
    <row r="50" spans="1:3" x14ac:dyDescent="0.25">
      <c r="A50" s="116" t="s">
        <v>71</v>
      </c>
      <c r="B50" s="113"/>
      <c r="C50" s="129" t="s">
        <v>147</v>
      </c>
    </row>
    <row r="51" spans="1:3" x14ac:dyDescent="0.25">
      <c r="A51" s="116" t="s">
        <v>14</v>
      </c>
      <c r="B51" s="158">
        <v>58944.984000000004</v>
      </c>
      <c r="C51" s="133"/>
    </row>
    <row r="52" spans="1:3" x14ac:dyDescent="0.25">
      <c r="A52" s="136"/>
    </row>
    <row r="53" spans="1:3" x14ac:dyDescent="0.25">
      <c r="A53" s="105"/>
      <c r="B53" s="136"/>
      <c r="C53" s="84"/>
    </row>
    <row r="54" spans="1:3" x14ac:dyDescent="0.25">
      <c r="A54" s="105"/>
      <c r="B54" s="136"/>
      <c r="C54" s="84"/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3A0E-3650-40BE-83B8-73D66EA0CA3E}">
  <dimension ref="A1:P34"/>
  <sheetViews>
    <sheetView topLeftCell="A4" zoomScaleNormal="100" workbookViewId="0">
      <selection activeCell="C33" sqref="C33"/>
    </sheetView>
  </sheetViews>
  <sheetFormatPr defaultRowHeight="15" x14ac:dyDescent="0.25"/>
  <cols>
    <col min="1" max="1" width="33.28515625" customWidth="1"/>
    <col min="2" max="2" width="23.7109375" customWidth="1"/>
    <col min="3" max="3" width="10.28515625" customWidth="1"/>
    <col min="4" max="4" width="11.85546875" customWidth="1"/>
    <col min="5" max="5" width="14.28515625" bestFit="1" customWidth="1"/>
    <col min="6" max="6" width="10.7109375" customWidth="1"/>
    <col min="7" max="8" width="13.28515625" customWidth="1"/>
    <col min="9" max="9" width="16" customWidth="1"/>
    <col min="10" max="10" width="41.28515625" customWidth="1"/>
  </cols>
  <sheetData>
    <row r="1" spans="1:16" x14ac:dyDescent="0.25">
      <c r="A1" s="1" t="s">
        <v>33</v>
      </c>
    </row>
    <row r="2" spans="1:16" s="31" customFormat="1" ht="18.600000000000001" customHeight="1" thickBot="1" x14ac:dyDescent="0.3">
      <c r="A2" s="30" t="s">
        <v>34</v>
      </c>
      <c r="C2" s="32"/>
    </row>
    <row r="3" spans="1:16" ht="23.25" customHeight="1" x14ac:dyDescent="0.25">
      <c r="A3" s="29" t="s">
        <v>32</v>
      </c>
      <c r="C3" s="14" t="s">
        <v>0</v>
      </c>
      <c r="D3" s="15"/>
      <c r="E3" s="16"/>
      <c r="F3" s="14" t="s">
        <v>1</v>
      </c>
      <c r="G3" s="15"/>
      <c r="H3" s="16"/>
    </row>
    <row r="4" spans="1:16" ht="60" x14ac:dyDescent="0.25">
      <c r="A4" s="2" t="s">
        <v>2</v>
      </c>
      <c r="C4" s="60" t="s">
        <v>3</v>
      </c>
      <c r="D4" s="7" t="s">
        <v>27</v>
      </c>
      <c r="E4" s="37" t="s">
        <v>21</v>
      </c>
      <c r="F4" s="60" t="s">
        <v>3</v>
      </c>
      <c r="G4" s="7" t="s">
        <v>27</v>
      </c>
      <c r="H4" s="38" t="s">
        <v>22</v>
      </c>
      <c r="J4" s="61"/>
      <c r="K4" s="2"/>
      <c r="L4" s="2"/>
      <c r="M4" s="2"/>
      <c r="N4" s="2"/>
      <c r="O4" s="2"/>
      <c r="P4" s="2"/>
    </row>
    <row r="5" spans="1:16" ht="23.1" customHeight="1" x14ac:dyDescent="0.25">
      <c r="B5" s="3"/>
      <c r="C5" s="33"/>
      <c r="D5" s="17"/>
      <c r="E5" s="18">
        <f t="shared" ref="E5:E6" si="0">C5*D5</f>
        <v>0</v>
      </c>
      <c r="F5" s="46"/>
      <c r="G5" s="47"/>
      <c r="H5" s="21">
        <f t="shared" ref="H5:H12" si="1">F5*G5</f>
        <v>0</v>
      </c>
      <c r="I5" s="45"/>
      <c r="J5" s="12"/>
    </row>
    <row r="6" spans="1:16" x14ac:dyDescent="0.25">
      <c r="B6" s="3"/>
      <c r="C6" s="33"/>
      <c r="D6" s="17"/>
      <c r="E6" s="18">
        <f t="shared" si="0"/>
        <v>0</v>
      </c>
      <c r="F6" s="46"/>
      <c r="G6" s="47"/>
      <c r="H6" s="21">
        <f t="shared" si="1"/>
        <v>0</v>
      </c>
      <c r="I6" s="45"/>
      <c r="J6" s="12"/>
    </row>
    <row r="7" spans="1:16" ht="15.75" customHeight="1" x14ac:dyDescent="0.25">
      <c r="B7" s="3"/>
      <c r="C7" s="33">
        <v>1</v>
      </c>
      <c r="D7" s="17">
        <v>10000</v>
      </c>
      <c r="E7" s="18">
        <f>C7*D7</f>
        <v>10000</v>
      </c>
      <c r="F7" s="46"/>
      <c r="G7" s="47"/>
      <c r="H7" s="21">
        <f t="shared" si="1"/>
        <v>0</v>
      </c>
      <c r="I7" s="45"/>
      <c r="J7" s="12"/>
    </row>
    <row r="8" spans="1:16" x14ac:dyDescent="0.25">
      <c r="B8" s="3"/>
      <c r="C8" s="33"/>
      <c r="D8" s="17"/>
      <c r="E8" s="18">
        <f t="shared" ref="E8:E12" si="2">C8*D8</f>
        <v>0</v>
      </c>
      <c r="F8" s="48"/>
      <c r="G8" s="47"/>
      <c r="H8" s="21">
        <f t="shared" si="1"/>
        <v>0</v>
      </c>
      <c r="I8" s="45"/>
      <c r="J8" s="12" t="s">
        <v>17</v>
      </c>
    </row>
    <row r="9" spans="1:16" x14ac:dyDescent="0.25">
      <c r="B9" s="3"/>
      <c r="C9" s="33"/>
      <c r="D9" s="17"/>
      <c r="E9" s="18">
        <f t="shared" si="2"/>
        <v>0</v>
      </c>
      <c r="F9" s="46"/>
      <c r="G9" s="47"/>
      <c r="H9" s="21">
        <f t="shared" si="1"/>
        <v>0</v>
      </c>
      <c r="I9" s="45"/>
      <c r="J9" s="12"/>
    </row>
    <row r="10" spans="1:16" x14ac:dyDescent="0.25">
      <c r="B10" s="3"/>
      <c r="C10" s="33"/>
      <c r="D10" s="17"/>
      <c r="E10" s="18">
        <f t="shared" si="2"/>
        <v>0</v>
      </c>
      <c r="F10" s="46"/>
      <c r="G10" s="47"/>
      <c r="H10" s="21">
        <f t="shared" si="1"/>
        <v>0</v>
      </c>
      <c r="I10" s="45"/>
      <c r="J10" s="12"/>
    </row>
    <row r="11" spans="1:16" x14ac:dyDescent="0.25">
      <c r="B11" s="3"/>
      <c r="C11" s="33"/>
      <c r="D11" s="17"/>
      <c r="E11" s="18">
        <f t="shared" si="2"/>
        <v>0</v>
      </c>
      <c r="F11" s="46"/>
      <c r="G11" s="47"/>
      <c r="H11" s="21">
        <f t="shared" si="1"/>
        <v>0</v>
      </c>
      <c r="I11" s="45"/>
      <c r="J11" s="12"/>
    </row>
    <row r="12" spans="1:16" x14ac:dyDescent="0.25">
      <c r="B12" s="3"/>
      <c r="C12" s="33"/>
      <c r="D12" s="17"/>
      <c r="E12" s="18">
        <f t="shared" si="2"/>
        <v>0</v>
      </c>
      <c r="F12" s="46"/>
      <c r="G12" s="47"/>
      <c r="H12" s="21">
        <f t="shared" si="1"/>
        <v>0</v>
      </c>
      <c r="I12" s="45"/>
      <c r="J12" s="12"/>
    </row>
    <row r="13" spans="1:16" ht="25.9" customHeight="1" thickBot="1" x14ac:dyDescent="0.3">
      <c r="A13" s="4"/>
      <c r="B13" s="65"/>
      <c r="C13" s="34"/>
      <c r="D13" s="19"/>
      <c r="E13" s="64">
        <f>SUM(E5:E12)</f>
        <v>10000</v>
      </c>
      <c r="F13" s="22"/>
      <c r="G13" s="19"/>
      <c r="H13" s="20">
        <f>SUM(H5:H12)</f>
        <v>0</v>
      </c>
      <c r="I13" s="6"/>
    </row>
    <row r="14" spans="1:16" ht="25.15" customHeight="1" x14ac:dyDescent="0.3">
      <c r="A14" s="66" t="s">
        <v>31</v>
      </c>
      <c r="B14" s="67">
        <f>E13+H13</f>
        <v>10000</v>
      </c>
    </row>
    <row r="15" spans="1:16" s="1" customFormat="1" ht="18.75" x14ac:dyDescent="0.3">
      <c r="A15" s="68"/>
      <c r="B15" s="72"/>
      <c r="C15" s="62"/>
      <c r="D15" s="62"/>
    </row>
    <row r="16" spans="1:16" ht="7.9" customHeight="1" x14ac:dyDescent="0.25">
      <c r="D16" s="71"/>
    </row>
    <row r="17" spans="1:8" ht="18" x14ac:dyDescent="0.25">
      <c r="A17" s="9" t="s">
        <v>7</v>
      </c>
      <c r="D17" s="71"/>
    </row>
    <row r="18" spans="1:8" ht="15.75" x14ac:dyDescent="0.25">
      <c r="A18" s="25" t="s">
        <v>23</v>
      </c>
      <c r="B18" s="27">
        <f>B14</f>
        <v>10000</v>
      </c>
      <c r="D18" s="71"/>
      <c r="F18" s="8"/>
      <c r="G18" s="8"/>
      <c r="H18" s="8"/>
    </row>
    <row r="19" spans="1:8" ht="18.600000000000001" customHeight="1" thickBot="1" x14ac:dyDescent="0.3">
      <c r="A19" s="52" t="s">
        <v>5</v>
      </c>
      <c r="B19" s="54">
        <f>SUM(B18:B18)</f>
        <v>10000</v>
      </c>
      <c r="D19" s="63"/>
      <c r="F19" s="8"/>
      <c r="G19" s="8"/>
      <c r="H19" s="8"/>
    </row>
    <row r="20" spans="1:8" ht="15.75" thickTop="1" x14ac:dyDescent="0.25">
      <c r="A20" s="4" t="s">
        <v>1</v>
      </c>
      <c r="B20" s="51">
        <f>H13</f>
        <v>0</v>
      </c>
      <c r="F20" s="11"/>
      <c r="G20" s="11"/>
      <c r="H20" s="11"/>
    </row>
    <row r="21" spans="1:8" ht="21" customHeight="1" thickBot="1" x14ac:dyDescent="0.3">
      <c r="A21" s="53" t="s">
        <v>6</v>
      </c>
      <c r="B21" s="55">
        <f>B19+B20</f>
        <v>10000</v>
      </c>
    </row>
    <row r="22" spans="1:8" ht="16.5" thickTop="1" thickBot="1" x14ac:dyDescent="0.3"/>
    <row r="23" spans="1:8" ht="18.75" thickBot="1" x14ac:dyDescent="0.3">
      <c r="A23" s="9" t="s">
        <v>8</v>
      </c>
      <c r="B23" s="59">
        <v>0.7</v>
      </c>
    </row>
    <row r="24" spans="1:8" x14ac:dyDescent="0.25">
      <c r="A24" t="s">
        <v>30</v>
      </c>
      <c r="B24" s="57">
        <f>B31*70%</f>
        <v>7000</v>
      </c>
    </row>
    <row r="25" spans="1:8" x14ac:dyDescent="0.25">
      <c r="A25" t="s">
        <v>15</v>
      </c>
      <c r="B25" s="28">
        <f>43%*B31</f>
        <v>4300</v>
      </c>
    </row>
    <row r="26" spans="1:8" x14ac:dyDescent="0.25">
      <c r="A26" t="s">
        <v>148</v>
      </c>
      <c r="B26" s="28">
        <f>27%*B31</f>
        <v>2700</v>
      </c>
    </row>
    <row r="27" spans="1:8" x14ac:dyDescent="0.25">
      <c r="A27" t="s">
        <v>149</v>
      </c>
      <c r="B27" s="28">
        <f>B29*0%</f>
        <v>0</v>
      </c>
    </row>
    <row r="28" spans="1:8" x14ac:dyDescent="0.25">
      <c r="B28" s="13"/>
    </row>
    <row r="29" spans="1:8" ht="20.25" customHeight="1" thickBot="1" x14ac:dyDescent="0.3">
      <c r="A29" s="1" t="s">
        <v>10</v>
      </c>
      <c r="B29" s="58">
        <f>B21*B23</f>
        <v>7000</v>
      </c>
    </row>
    <row r="30" spans="1:8" ht="15.75" thickTop="1" x14ac:dyDescent="0.25">
      <c r="A30" t="s">
        <v>141</v>
      </c>
      <c r="B30" s="57">
        <f>B21*30%</f>
        <v>3000</v>
      </c>
    </row>
    <row r="31" spans="1:8" x14ac:dyDescent="0.25">
      <c r="A31" s="1" t="s">
        <v>144</v>
      </c>
      <c r="B31" s="13">
        <f>B21</f>
        <v>10000</v>
      </c>
    </row>
    <row r="32" spans="1:8" x14ac:dyDescent="0.25">
      <c r="A32" t="s">
        <v>150</v>
      </c>
      <c r="C32" t="s">
        <v>151</v>
      </c>
    </row>
    <row r="33" spans="1:2" ht="15.75" thickBot="1" x14ac:dyDescent="0.3">
      <c r="A33" s="4" t="s">
        <v>14</v>
      </c>
      <c r="B33" s="23">
        <f>B29+B30</f>
        <v>10000</v>
      </c>
    </row>
    <row r="34" spans="1:2" ht="15.7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CAFA-DB27-4D6D-8E11-6077D7124F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9efbb-98a9-48b2-9b1d-298e383b7935">
      <Terms xmlns="http://schemas.microsoft.com/office/infopath/2007/PartnerControls"/>
    </lcf76f155ced4ddcb4097134ff3c332f>
    <TaxCatchAll xmlns="cd5580ef-a5f8-4fc4-9e5a-1ef707a64e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CE78F4784F6643B73D9FDBC4AEE87C" ma:contentTypeVersion="19" ma:contentTypeDescription="Create a new document." ma:contentTypeScope="" ma:versionID="80e26f63b437b290dbac8348f02bd006">
  <xsd:schema xmlns:xsd="http://www.w3.org/2001/XMLSchema" xmlns:xs="http://www.w3.org/2001/XMLSchema" xmlns:p="http://schemas.microsoft.com/office/2006/metadata/properties" xmlns:ns2="8039efbb-98a9-48b2-9b1d-298e383b7935" xmlns:ns3="cd5580ef-a5f8-4fc4-9e5a-1ef707a64e9b" targetNamespace="http://schemas.microsoft.com/office/2006/metadata/properties" ma:root="true" ma:fieldsID="1d3f42b01f498c15d0bc0f60aef2f121" ns2:_="" ns3:_="">
    <xsd:import namespace="8039efbb-98a9-48b2-9b1d-298e383b7935"/>
    <xsd:import namespace="cd5580ef-a5f8-4fc4-9e5a-1ef707a64e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9efbb-98a9-48b2-9b1d-298e383b79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68bb48c-762a-4ac5-92cd-a32522503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580ef-a5f8-4fc4-9e5a-1ef707a64e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1a38b1-f312-41b9-9953-ed53e4dd7148}" ma:internalName="TaxCatchAll" ma:showField="CatchAllData" ma:web="cd5580ef-a5f8-4fc4-9e5a-1ef707a64e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8D9CE-6716-41E6-957C-62F1D0495985}">
  <ds:schemaRefs>
    <ds:schemaRef ds:uri="http://schemas.microsoft.com/office/2006/metadata/properties"/>
    <ds:schemaRef ds:uri="http://schemas.microsoft.com/office/infopath/2007/PartnerControls"/>
    <ds:schemaRef ds:uri="8039efbb-98a9-48b2-9b1d-298e383b7935"/>
    <ds:schemaRef ds:uri="cd5580ef-a5f8-4fc4-9e5a-1ef707a64e9b"/>
  </ds:schemaRefs>
</ds:datastoreItem>
</file>

<file path=customXml/itemProps2.xml><?xml version="1.0" encoding="utf-8"?>
<ds:datastoreItem xmlns:ds="http://schemas.openxmlformats.org/officeDocument/2006/customXml" ds:itemID="{A12AF116-2D5C-4D42-A859-18309C81C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541E9-1819-4EA7-BAEE-5D7903277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9efbb-98a9-48b2-9b1d-298e383b7935"/>
    <ds:schemaRef ds:uri="cd5580ef-a5f8-4fc4-9e5a-1ef707a64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Etusivu</vt:lpstr>
      <vt:lpstr>Investointi</vt:lpstr>
      <vt:lpstr>Kehittäminen fl19 %</vt:lpstr>
      <vt:lpstr>PIENHANKE KEHITTÄMINEN</vt:lpstr>
      <vt:lpstr>Julkinen hakijaKehittäminen</vt:lpstr>
      <vt:lpstr>JulkinenInvestointi</vt:lpstr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Rav2</dc:creator>
  <cp:keywords/>
  <dc:description/>
  <cp:lastModifiedBy>Noora Mantere</cp:lastModifiedBy>
  <cp:revision/>
  <dcterms:created xsi:type="dcterms:W3CDTF">2020-10-20T06:46:46Z</dcterms:created>
  <dcterms:modified xsi:type="dcterms:W3CDTF">2026-05-28T11:31:16Z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0x01010046CE78F4784F6643B73D9FDBC4AEE87C</vt:lpwstr>
  </property>
  <property fmtid="{D5CDD505-2E9C-101B-9397-08002B2CF9AE}" pid="3" name="MediaServiceImageTags">
    <vt:lpwstr/>
  </property>
</Properties>
</file>